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РСД 121 от 19.04.2022\"/>
    </mc:Choice>
  </mc:AlternateContent>
  <xr:revisionPtr revIDLastSave="0" documentId="13_ncr:1_{08BBC2A5-EBAC-4ED7-9C29-DB65C94410B1}" xr6:coauthVersionLast="47" xr6:coauthVersionMax="47" xr10:uidLastSave="{00000000-0000-0000-0000-000000000000}"/>
  <bookViews>
    <workbookView xWindow="-120" yWindow="-120" windowWidth="29040" windowHeight="15840" tabRatio="799" activeTab="8" xr2:uid="{00000000-000D-0000-FFFF-FFFF00000000}"/>
  </bookViews>
  <sheets>
    <sheet name="прил-1-1" sheetId="107" r:id="rId1"/>
    <sheet name="прил -2-2" sheetId="108" r:id="rId2"/>
    <sheet name="прил -3-3" sheetId="52" r:id="rId3"/>
    <sheet name="прил -4-4" sheetId="105" r:id="rId4"/>
    <sheet name="прил -5-5" sheetId="53" r:id="rId5"/>
    <sheet name="прил -6-6" sheetId="104" r:id="rId6"/>
    <sheet name="прил 7-7" sheetId="112" r:id="rId7"/>
    <sheet name="прил -9-8" sheetId="110" r:id="rId8"/>
    <sheet name="прил -11-9" sheetId="103" r:id="rId9"/>
  </sheets>
  <definedNames>
    <definedName name="_xlnm._FilterDatabase" localSheetId="2" hidden="1">'прил -3-3'!$A$21:$H$419</definedName>
    <definedName name="_xlnm._FilterDatabase" localSheetId="4" hidden="1">'прил -5-5'!$A$20:$I$440</definedName>
    <definedName name="_xlnm.Print_Area" localSheetId="2">'прил -3-3'!$A$14:$F$419</definedName>
    <definedName name="_xlnm.Print_Area" localSheetId="4">'прил -5-5'!$A$14:$G$440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52" l="1"/>
  <c r="F31" i="52"/>
  <c r="F47" i="52"/>
  <c r="F46" i="52"/>
  <c r="F45" i="52"/>
  <c r="G386" i="53" l="1"/>
  <c r="G392" i="53"/>
  <c r="G393" i="53"/>
  <c r="G391" i="53"/>
  <c r="F61" i="52"/>
  <c r="F64" i="52"/>
  <c r="F63" i="52"/>
  <c r="F62" i="52"/>
  <c r="G184" i="53"/>
  <c r="G186" i="53"/>
  <c r="G185" i="53"/>
  <c r="G348" i="53"/>
  <c r="G334" i="53"/>
  <c r="F132" i="52"/>
  <c r="F111" i="52"/>
  <c r="C59" i="108"/>
  <c r="F53" i="112"/>
  <c r="E53" i="112"/>
  <c r="D53" i="112"/>
  <c r="F52" i="112"/>
  <c r="E52" i="112"/>
  <c r="D52" i="112"/>
  <c r="D48" i="112"/>
  <c r="F45" i="112"/>
  <c r="E45" i="112"/>
  <c r="D45" i="112"/>
  <c r="F39" i="112"/>
  <c r="E39" i="112"/>
  <c r="D39" i="112"/>
  <c r="F35" i="112"/>
  <c r="E35" i="112"/>
  <c r="D35" i="112"/>
  <c r="F34" i="112"/>
  <c r="E34" i="112"/>
  <c r="D34" i="112"/>
  <c r="F33" i="112"/>
  <c r="E33" i="112"/>
  <c r="D33" i="112"/>
  <c r="F30" i="112"/>
  <c r="E30" i="112"/>
  <c r="D30" i="112"/>
  <c r="F27" i="112"/>
  <c r="F36" i="112" s="1"/>
  <c r="E27" i="112"/>
  <c r="E36" i="112" s="1"/>
  <c r="D27" i="112"/>
  <c r="D36" i="112" s="1"/>
  <c r="F23" i="112"/>
  <c r="F54" i="112" s="1"/>
  <c r="E23" i="112"/>
  <c r="E54" i="112" s="1"/>
  <c r="D23" i="112"/>
  <c r="D54" i="112" s="1"/>
  <c r="G65" i="105" l="1"/>
  <c r="F65" i="105"/>
  <c r="H269" i="104"/>
  <c r="H270" i="104"/>
  <c r="G269" i="104"/>
  <c r="G270" i="104"/>
  <c r="G244" i="105"/>
  <c r="F244" i="105"/>
  <c r="H91" i="104"/>
  <c r="G91" i="104"/>
  <c r="E67" i="108"/>
  <c r="D67" i="108"/>
  <c r="F272" i="52"/>
  <c r="G305" i="53"/>
  <c r="C57" i="108"/>
  <c r="G296" i="105"/>
  <c r="G193" i="105"/>
  <c r="H214" i="104"/>
  <c r="H165" i="104"/>
  <c r="F51" i="103"/>
  <c r="C24" i="110"/>
  <c r="F384" i="52"/>
  <c r="F202" i="52"/>
  <c r="F198" i="52"/>
  <c r="F159" i="52"/>
  <c r="F165" i="52"/>
  <c r="G267" i="53"/>
  <c r="G264" i="53"/>
  <c r="G202" i="53"/>
  <c r="G146" i="53"/>
  <c r="G151" i="53"/>
  <c r="F90" i="52"/>
  <c r="F325" i="52"/>
  <c r="C55" i="108"/>
  <c r="G376" i="53"/>
  <c r="G126" i="53"/>
  <c r="C67" i="108"/>
  <c r="G182" i="105"/>
  <c r="F182" i="105"/>
  <c r="G398" i="53"/>
  <c r="G397" i="53" s="1"/>
  <c r="G401" i="53"/>
  <c r="G400" i="53" s="1"/>
  <c r="C51" i="108" l="1"/>
  <c r="G276" i="53"/>
  <c r="G275" i="53" s="1"/>
  <c r="G274" i="53" s="1"/>
  <c r="H96" i="104"/>
  <c r="H95" i="104" s="1"/>
  <c r="G96" i="104"/>
  <c r="G95" i="104" s="1"/>
  <c r="G375" i="53"/>
  <c r="G374" i="53" s="1"/>
  <c r="G373" i="53" s="1"/>
  <c r="G372" i="53" s="1"/>
  <c r="G370" i="53" s="1"/>
  <c r="G369" i="53" s="1"/>
  <c r="C41" i="108" l="1"/>
  <c r="G410" i="53"/>
  <c r="G275" i="105"/>
  <c r="F275" i="105"/>
  <c r="H63" i="104"/>
  <c r="G63" i="104"/>
  <c r="F365" i="52"/>
  <c r="G92" i="53"/>
  <c r="H35" i="103" l="1"/>
  <c r="G35" i="103"/>
  <c r="G34" i="103" s="1"/>
  <c r="G32" i="103" s="1"/>
  <c r="F35" i="103"/>
  <c r="F34" i="103" s="1"/>
  <c r="F32" i="103" s="1"/>
  <c r="H34" i="103"/>
  <c r="H32" i="103" s="1"/>
  <c r="E34" i="108"/>
  <c r="D34" i="108"/>
  <c r="C34" i="108"/>
  <c r="F252" i="52"/>
  <c r="F251" i="52" s="1"/>
  <c r="F117" i="52"/>
  <c r="F116" i="52" s="1"/>
  <c r="H196" i="104"/>
  <c r="G196" i="104"/>
  <c r="G32" i="104"/>
  <c r="G251" i="104"/>
  <c r="H246" i="104"/>
  <c r="G246" i="104"/>
  <c r="H292" i="104"/>
  <c r="G292" i="104"/>
  <c r="H281" i="104"/>
  <c r="G281" i="104"/>
  <c r="H279" i="104"/>
  <c r="G279" i="104"/>
  <c r="H277" i="104"/>
  <c r="G277" i="104"/>
  <c r="H86" i="104"/>
  <c r="G86" i="104"/>
  <c r="H32" i="104"/>
  <c r="H30" i="104"/>
  <c r="G30" i="104"/>
  <c r="G31" i="53"/>
  <c r="G345" i="53"/>
  <c r="G396" i="53"/>
  <c r="G389" i="53"/>
  <c r="G323" i="53"/>
  <c r="G221" i="53"/>
  <c r="F249" i="52" l="1"/>
  <c r="F248" i="52" s="1"/>
  <c r="F247" i="52" s="1"/>
  <c r="F250" i="52"/>
  <c r="G121" i="53"/>
  <c r="G119" i="53"/>
  <c r="G106" i="53"/>
  <c r="G94" i="53"/>
  <c r="G73" i="53"/>
  <c r="G45" i="53"/>
  <c r="G34" i="53"/>
  <c r="G29" i="53"/>
  <c r="F50" i="103"/>
  <c r="F49" i="103" s="1"/>
  <c r="F47" i="103" s="1"/>
  <c r="C25" i="110"/>
  <c r="E68" i="108"/>
  <c r="D68" i="108"/>
  <c r="C68" i="108"/>
  <c r="E64" i="108"/>
  <c r="D64" i="108"/>
  <c r="C64" i="108"/>
  <c r="E51" i="108"/>
  <c r="D51" i="108"/>
  <c r="E48" i="108"/>
  <c r="D48" i="108"/>
  <c r="C48" i="108"/>
  <c r="E44" i="108"/>
  <c r="D44" i="108"/>
  <c r="C44" i="108"/>
  <c r="C43" i="108"/>
  <c r="C40" i="108" s="1"/>
  <c r="E40" i="108"/>
  <c r="D40" i="108"/>
  <c r="C37" i="108"/>
  <c r="E37" i="108"/>
  <c r="D37" i="108"/>
  <c r="E31" i="108"/>
  <c r="D31" i="108"/>
  <c r="C31" i="108"/>
  <c r="E30" i="108"/>
  <c r="D30" i="108"/>
  <c r="E28" i="108"/>
  <c r="D28" i="108"/>
  <c r="C28" i="108"/>
  <c r="E26" i="108"/>
  <c r="D26" i="108"/>
  <c r="C26" i="108"/>
  <c r="E24" i="108"/>
  <c r="D24" i="108"/>
  <c r="C24" i="108"/>
  <c r="E23" i="108" l="1"/>
  <c r="C47" i="108"/>
  <c r="C46" i="108" s="1"/>
  <c r="D47" i="108"/>
  <c r="D46" i="108" s="1"/>
  <c r="E47" i="108"/>
  <c r="E46" i="108" s="1"/>
  <c r="D23" i="108"/>
  <c r="C23" i="108"/>
  <c r="C70" i="108" s="1"/>
  <c r="E19" i="107"/>
  <c r="D19" i="107"/>
  <c r="C19" i="107"/>
  <c r="G154" i="53"/>
  <c r="G153" i="53" s="1"/>
  <c r="G152" i="53" s="1"/>
  <c r="F141" i="105"/>
  <c r="G142" i="53"/>
  <c r="G141" i="53" s="1"/>
  <c r="F143" i="52"/>
  <c r="F142" i="52" s="1"/>
  <c r="F141" i="52" s="1"/>
  <c r="F140" i="52" s="1"/>
  <c r="G105" i="53"/>
  <c r="G100" i="53"/>
  <c r="G99" i="53" s="1"/>
  <c r="F210" i="52"/>
  <c r="G388" i="53"/>
  <c r="F259" i="52"/>
  <c r="F258" i="52" s="1"/>
  <c r="F257" i="52" s="1"/>
  <c r="G294" i="53"/>
  <c r="F181" i="52"/>
  <c r="F180" i="52" s="1"/>
  <c r="F179" i="52" s="1"/>
  <c r="F110" i="52"/>
  <c r="F109" i="52" s="1"/>
  <c r="G347" i="53"/>
  <c r="G50" i="103"/>
  <c r="G49" i="103" s="1"/>
  <c r="G47" i="103" s="1"/>
  <c r="F398" i="52"/>
  <c r="F383" i="52"/>
  <c r="F337" i="52"/>
  <c r="F336" i="52" s="1"/>
  <c r="F271" i="52"/>
  <c r="F270" i="52" s="1"/>
  <c r="F170" i="52"/>
  <c r="F169" i="52" s="1"/>
  <c r="F168" i="52" s="1"/>
  <c r="F167" i="52" s="1"/>
  <c r="F166" i="52" s="1"/>
  <c r="F164" i="52"/>
  <c r="F163" i="52" s="1"/>
  <c r="F162" i="52" s="1"/>
  <c r="F161" i="52" s="1"/>
  <c r="F160" i="52" s="1"/>
  <c r="F125" i="52"/>
  <c r="F124" i="52" s="1"/>
  <c r="F123" i="52" s="1"/>
  <c r="F33" i="52"/>
  <c r="F30" i="52"/>
  <c r="F29" i="52" s="1"/>
  <c r="F27" i="52"/>
  <c r="F26" i="52" s="1"/>
  <c r="F43" i="52"/>
  <c r="G414" i="53"/>
  <c r="G390" i="53"/>
  <c r="G150" i="53"/>
  <c r="G149" i="53" s="1"/>
  <c r="G148" i="53" s="1"/>
  <c r="G147" i="53" s="1"/>
  <c r="G409" i="53"/>
  <c r="G344" i="53"/>
  <c r="G343" i="53" s="1"/>
  <c r="G304" i="53"/>
  <c r="G256" i="53"/>
  <c r="G192" i="53"/>
  <c r="G72" i="53"/>
  <c r="G307" i="105"/>
  <c r="F307" i="105"/>
  <c r="G306" i="105"/>
  <c r="F306" i="105"/>
  <c r="G305" i="105"/>
  <c r="F305" i="105"/>
  <c r="G303" i="105"/>
  <c r="G302" i="105" s="1"/>
  <c r="F303" i="105"/>
  <c r="F302" i="105"/>
  <c r="F301" i="105"/>
  <c r="G299" i="105"/>
  <c r="F299" i="105"/>
  <c r="G298" i="105"/>
  <c r="F298" i="105"/>
  <c r="G297" i="105"/>
  <c r="F297" i="105"/>
  <c r="F296" i="105"/>
  <c r="G295" i="105"/>
  <c r="F295" i="105"/>
  <c r="G294" i="105"/>
  <c r="F294" i="105"/>
  <c r="G293" i="105"/>
  <c r="F293" i="105"/>
  <c r="G291" i="105"/>
  <c r="F291" i="105"/>
  <c r="G290" i="105"/>
  <c r="F290" i="105"/>
  <c r="G289" i="105"/>
  <c r="F289" i="105"/>
  <c r="G287" i="105"/>
  <c r="F287" i="105"/>
  <c r="G286" i="105"/>
  <c r="F286" i="105"/>
  <c r="G285" i="105"/>
  <c r="F285" i="105"/>
  <c r="G283" i="105"/>
  <c r="F283" i="105"/>
  <c r="G282" i="105"/>
  <c r="F282" i="105"/>
  <c r="G281" i="105"/>
  <c r="F281" i="105"/>
  <c r="F279" i="105"/>
  <c r="G277" i="105"/>
  <c r="F277" i="105"/>
  <c r="G276" i="105"/>
  <c r="F276" i="105"/>
  <c r="G274" i="105"/>
  <c r="F274" i="105"/>
  <c r="G273" i="105"/>
  <c r="F273" i="105"/>
  <c r="G272" i="105"/>
  <c r="F272" i="105"/>
  <c r="G270" i="105"/>
  <c r="F270" i="105"/>
  <c r="G269" i="105"/>
  <c r="F269" i="105"/>
  <c r="G268" i="105"/>
  <c r="F268" i="105"/>
  <c r="G266" i="105"/>
  <c r="F266" i="105"/>
  <c r="G265" i="105"/>
  <c r="F265" i="105"/>
  <c r="G264" i="105"/>
  <c r="F264" i="105"/>
  <c r="G259" i="105"/>
  <c r="F259" i="105"/>
  <c r="G258" i="105"/>
  <c r="F258" i="105"/>
  <c r="G256" i="105"/>
  <c r="F256" i="105"/>
  <c r="G255" i="105"/>
  <c r="F255" i="105"/>
  <c r="G254" i="105"/>
  <c r="F254" i="105"/>
  <c r="G253" i="105"/>
  <c r="F253" i="105"/>
  <c r="G252" i="105"/>
  <c r="F252" i="105"/>
  <c r="G251" i="105"/>
  <c r="F251" i="105"/>
  <c r="G249" i="105"/>
  <c r="F249" i="105"/>
  <c r="G248" i="105"/>
  <c r="F248" i="105"/>
  <c r="G247" i="105"/>
  <c r="F247" i="105"/>
  <c r="G246" i="105"/>
  <c r="F246" i="105"/>
  <c r="G245" i="105"/>
  <c r="F245" i="105"/>
  <c r="G243" i="105"/>
  <c r="F243" i="105"/>
  <c r="G242" i="105"/>
  <c r="F242" i="105"/>
  <c r="G240" i="105"/>
  <c r="F240" i="105"/>
  <c r="G239" i="105"/>
  <c r="F239" i="105"/>
  <c r="G238" i="105"/>
  <c r="F238" i="105"/>
  <c r="G236" i="105"/>
  <c r="F236" i="105"/>
  <c r="G235" i="105"/>
  <c r="F235" i="105"/>
  <c r="G233" i="105"/>
  <c r="F233" i="105"/>
  <c r="G232" i="105"/>
  <c r="F232" i="105"/>
  <c r="G231" i="105"/>
  <c r="F231" i="105"/>
  <c r="G229" i="105"/>
  <c r="F229" i="105"/>
  <c r="G228" i="105"/>
  <c r="F228" i="105"/>
  <c r="G226" i="105"/>
  <c r="F226" i="105"/>
  <c r="G225" i="105"/>
  <c r="F225" i="105"/>
  <c r="G223" i="105"/>
  <c r="F223" i="105"/>
  <c r="G222" i="105"/>
  <c r="G221" i="105" s="1"/>
  <c r="G220" i="105" s="1"/>
  <c r="G219" i="105" s="1"/>
  <c r="F222" i="105"/>
  <c r="F221" i="105"/>
  <c r="F220" i="105" s="1"/>
  <c r="F219" i="105" s="1"/>
  <c r="G217" i="105"/>
  <c r="F217" i="105"/>
  <c r="G215" i="105"/>
  <c r="F215" i="105"/>
  <c r="G214" i="105"/>
  <c r="F214" i="105"/>
  <c r="G212" i="105"/>
  <c r="F212" i="105"/>
  <c r="G211" i="105"/>
  <c r="F211" i="105"/>
  <c r="G210" i="105"/>
  <c r="F210" i="105"/>
  <c r="G209" i="105"/>
  <c r="F209" i="105"/>
  <c r="G208" i="105"/>
  <c r="F208" i="105"/>
  <c r="G204" i="105"/>
  <c r="F204" i="105"/>
  <c r="G203" i="105"/>
  <c r="F203" i="105"/>
  <c r="G202" i="105"/>
  <c r="G201" i="105" s="1"/>
  <c r="F202" i="105"/>
  <c r="F201" i="105" s="1"/>
  <c r="G200" i="105"/>
  <c r="F200" i="105"/>
  <c r="G198" i="105"/>
  <c r="F198" i="105"/>
  <c r="G197" i="105"/>
  <c r="F197" i="105"/>
  <c r="G196" i="105"/>
  <c r="F196" i="105"/>
  <c r="G195" i="105"/>
  <c r="F195" i="105"/>
  <c r="G194" i="105"/>
  <c r="F194" i="105"/>
  <c r="G192" i="105"/>
  <c r="F192" i="105"/>
  <c r="G191" i="105"/>
  <c r="F191" i="105"/>
  <c r="G190" i="105"/>
  <c r="G189" i="105" s="1"/>
  <c r="F190" i="105"/>
  <c r="F189" i="105" s="1"/>
  <c r="G188" i="105"/>
  <c r="F188" i="105"/>
  <c r="G187" i="105"/>
  <c r="F187" i="105"/>
  <c r="G178" i="105"/>
  <c r="F178" i="105"/>
  <c r="G177" i="105"/>
  <c r="F177" i="105"/>
  <c r="G176" i="105"/>
  <c r="F176" i="105"/>
  <c r="G175" i="105"/>
  <c r="F175" i="105"/>
  <c r="G174" i="105"/>
  <c r="F174" i="105"/>
  <c r="G172" i="105"/>
  <c r="F172" i="105"/>
  <c r="G171" i="105"/>
  <c r="F171" i="105"/>
  <c r="G170" i="105"/>
  <c r="F170" i="105"/>
  <c r="G169" i="105"/>
  <c r="F169" i="105"/>
  <c r="G168" i="105"/>
  <c r="F168" i="105"/>
  <c r="G166" i="105"/>
  <c r="F166" i="105"/>
  <c r="G165" i="105"/>
  <c r="F165" i="105"/>
  <c r="G164" i="105"/>
  <c r="G163" i="105" s="1"/>
  <c r="F164" i="105"/>
  <c r="F163" i="105" s="1"/>
  <c r="G162" i="105"/>
  <c r="F162" i="105"/>
  <c r="G161" i="105"/>
  <c r="F161" i="105"/>
  <c r="G159" i="105"/>
  <c r="F159" i="105"/>
  <c r="G158" i="105"/>
  <c r="G157" i="105" s="1"/>
  <c r="F158" i="105"/>
  <c r="F157" i="105" s="1"/>
  <c r="G156" i="105"/>
  <c r="F156" i="105"/>
  <c r="G155" i="105"/>
  <c r="F155" i="105"/>
  <c r="G154" i="105"/>
  <c r="F154" i="105"/>
  <c r="F152" i="105"/>
  <c r="F151" i="105" s="1"/>
  <c r="F150" i="105" s="1"/>
  <c r="G148" i="105"/>
  <c r="F148" i="105"/>
  <c r="G147" i="105"/>
  <c r="G146" i="105" s="1"/>
  <c r="F147" i="105"/>
  <c r="F146" i="105" s="1"/>
  <c r="G145" i="105"/>
  <c r="F145" i="105"/>
  <c r="G144" i="105"/>
  <c r="G143" i="105" s="1"/>
  <c r="G141" i="105"/>
  <c r="G140" i="105" s="1"/>
  <c r="G135" i="105"/>
  <c r="F135" i="105"/>
  <c r="G134" i="105"/>
  <c r="F134" i="105"/>
  <c r="G133" i="105"/>
  <c r="F133" i="105"/>
  <c r="G131" i="105"/>
  <c r="F131" i="105"/>
  <c r="G130" i="105"/>
  <c r="F130" i="105"/>
  <c r="G129" i="105"/>
  <c r="F129" i="105"/>
  <c r="G127" i="105"/>
  <c r="F127" i="105"/>
  <c r="G126" i="105"/>
  <c r="F126" i="105"/>
  <c r="G125" i="105"/>
  <c r="F125" i="105"/>
  <c r="G123" i="105"/>
  <c r="F123" i="105"/>
  <c r="G122" i="105"/>
  <c r="F122" i="105"/>
  <c r="G121" i="105"/>
  <c r="F121" i="105"/>
  <c r="G116" i="105"/>
  <c r="F116" i="105"/>
  <c r="G115" i="105"/>
  <c r="F115" i="105"/>
  <c r="G114" i="105"/>
  <c r="F114" i="105"/>
  <c r="G113" i="105"/>
  <c r="F113" i="105"/>
  <c r="G111" i="105"/>
  <c r="F111" i="105"/>
  <c r="G110" i="105"/>
  <c r="F110" i="105"/>
  <c r="G109" i="105"/>
  <c r="F109" i="105"/>
  <c r="G108" i="105"/>
  <c r="F108" i="105"/>
  <c r="G107" i="105"/>
  <c r="F107" i="105"/>
  <c r="G106" i="105"/>
  <c r="F106" i="105"/>
  <c r="G104" i="105"/>
  <c r="F104" i="105"/>
  <c r="G103" i="105"/>
  <c r="F103" i="105"/>
  <c r="G102" i="105"/>
  <c r="F102" i="105"/>
  <c r="G101" i="105"/>
  <c r="F101" i="105"/>
  <c r="G100" i="105"/>
  <c r="F100" i="105"/>
  <c r="G98" i="105"/>
  <c r="F98" i="105"/>
  <c r="G97" i="105"/>
  <c r="F97" i="105"/>
  <c r="G95" i="105"/>
  <c r="F95" i="105"/>
  <c r="G94" i="105"/>
  <c r="F94" i="105"/>
  <c r="G92" i="105"/>
  <c r="F92" i="105"/>
  <c r="G91" i="105"/>
  <c r="F91" i="105"/>
  <c r="G89" i="105"/>
  <c r="F89" i="105"/>
  <c r="G88" i="105"/>
  <c r="F88" i="105"/>
  <c r="G87" i="105"/>
  <c r="F87" i="105"/>
  <c r="G85" i="105"/>
  <c r="G86" i="105" s="1"/>
  <c r="F85" i="105"/>
  <c r="F86" i="105" s="1"/>
  <c r="G84" i="105"/>
  <c r="F84" i="105"/>
  <c r="G82" i="105"/>
  <c r="F82" i="105"/>
  <c r="G81" i="105"/>
  <c r="F81" i="105"/>
  <c r="G80" i="105"/>
  <c r="F80" i="105"/>
  <c r="G79" i="105"/>
  <c r="F79" i="105"/>
  <c r="G77" i="105"/>
  <c r="F77" i="105"/>
  <c r="G76" i="105"/>
  <c r="F76" i="105"/>
  <c r="G75" i="105"/>
  <c r="F75" i="105"/>
  <c r="G74" i="105"/>
  <c r="F74" i="105"/>
  <c r="G73" i="105"/>
  <c r="G72" i="105" s="1"/>
  <c r="G70" i="105"/>
  <c r="F70" i="105"/>
  <c r="G69" i="105"/>
  <c r="F69" i="105"/>
  <c r="F68" i="105" s="1"/>
  <c r="F67" i="105" s="1"/>
  <c r="F66" i="105" s="1"/>
  <c r="G68" i="105"/>
  <c r="G67" i="105" s="1"/>
  <c r="G66" i="105" s="1"/>
  <c r="G64" i="105"/>
  <c r="F64" i="105"/>
  <c r="G63" i="105"/>
  <c r="F63" i="105"/>
  <c r="F62" i="105" s="1"/>
  <c r="F59" i="105" s="1"/>
  <c r="G62" i="105"/>
  <c r="G59" i="105" s="1"/>
  <c r="G60" i="105"/>
  <c r="F60" i="105"/>
  <c r="F57" i="105"/>
  <c r="F56" i="105" s="1"/>
  <c r="F55" i="105" s="1"/>
  <c r="F54" i="105" s="1"/>
  <c r="F53" i="105" s="1"/>
  <c r="G53" i="105"/>
  <c r="G51" i="105"/>
  <c r="G49" i="105" s="1"/>
  <c r="G48" i="105" s="1"/>
  <c r="F51" i="105"/>
  <c r="F50" i="105" s="1"/>
  <c r="G50" i="105"/>
  <c r="G45" i="105"/>
  <c r="G43" i="105" s="1"/>
  <c r="G42" i="105" s="1"/>
  <c r="G41" i="105" s="1"/>
  <c r="F45" i="105"/>
  <c r="F44" i="105" s="1"/>
  <c r="G44" i="105"/>
  <c r="F43" i="105"/>
  <c r="F42" i="105" s="1"/>
  <c r="F41" i="105" s="1"/>
  <c r="G39" i="105"/>
  <c r="F39" i="105"/>
  <c r="F38" i="105" s="1"/>
  <c r="F37" i="105" s="1"/>
  <c r="F36" i="105" s="1"/>
  <c r="F35" i="105" s="1"/>
  <c r="G38" i="105"/>
  <c r="G37" i="105" s="1"/>
  <c r="G36" i="105" s="1"/>
  <c r="G35" i="105" s="1"/>
  <c r="G33" i="105"/>
  <c r="F33" i="105"/>
  <c r="F32" i="105" s="1"/>
  <c r="G32" i="105"/>
  <c r="G30" i="105"/>
  <c r="F30" i="105"/>
  <c r="F29" i="105" s="1"/>
  <c r="G29" i="105"/>
  <c r="G27" i="105"/>
  <c r="F27" i="105"/>
  <c r="G26" i="105"/>
  <c r="F26" i="105"/>
  <c r="H312" i="104"/>
  <c r="G312" i="104"/>
  <c r="H310" i="104"/>
  <c r="G310" i="104"/>
  <c r="H308" i="104"/>
  <c r="G308" i="104"/>
  <c r="H307" i="104"/>
  <c r="G307" i="104"/>
  <c r="H306" i="104"/>
  <c r="H305" i="104" s="1"/>
  <c r="G306" i="104"/>
  <c r="G305" i="104" s="1"/>
  <c r="H299" i="104"/>
  <c r="G299" i="104"/>
  <c r="H298" i="104"/>
  <c r="G298" i="104"/>
  <c r="H297" i="104"/>
  <c r="G297" i="104"/>
  <c r="H296" i="104"/>
  <c r="H295" i="104" s="1"/>
  <c r="G296" i="104"/>
  <c r="G295" i="104" s="1"/>
  <c r="H291" i="104"/>
  <c r="G291" i="104"/>
  <c r="H290" i="104"/>
  <c r="G290" i="104"/>
  <c r="H288" i="104"/>
  <c r="G288" i="104"/>
  <c r="H287" i="104"/>
  <c r="H283" i="104" s="1"/>
  <c r="H282" i="104" s="1"/>
  <c r="G287" i="104"/>
  <c r="G285" i="104"/>
  <c r="G284" i="104" s="1"/>
  <c r="H280" i="104"/>
  <c r="G280" i="104"/>
  <c r="H278" i="104"/>
  <c r="G278" i="104"/>
  <c r="H276" i="104"/>
  <c r="H275" i="104" s="1"/>
  <c r="G276" i="104"/>
  <c r="G275" i="104" s="1"/>
  <c r="H268" i="104"/>
  <c r="H267" i="104" s="1"/>
  <c r="H266" i="104" s="1"/>
  <c r="H264" i="104" s="1"/>
  <c r="H263" i="104" s="1"/>
  <c r="G268" i="104"/>
  <c r="G267" i="104" s="1"/>
  <c r="G266" i="104" s="1"/>
  <c r="G264" i="104" s="1"/>
  <c r="G263" i="104" s="1"/>
  <c r="H261" i="104"/>
  <c r="G261" i="104"/>
  <c r="H260" i="104"/>
  <c r="H259" i="104" s="1"/>
  <c r="H258" i="104" s="1"/>
  <c r="H257" i="104" s="1"/>
  <c r="H256" i="104" s="1"/>
  <c r="H255" i="104" s="1"/>
  <c r="G260" i="104"/>
  <c r="G259" i="104" s="1"/>
  <c r="G258" i="104" s="1"/>
  <c r="G257" i="104" s="1"/>
  <c r="G256" i="104" s="1"/>
  <c r="G255" i="104" s="1"/>
  <c r="H253" i="104"/>
  <c r="G253" i="104"/>
  <c r="H252" i="104"/>
  <c r="G252" i="104"/>
  <c r="H251" i="104"/>
  <c r="H250" i="104" s="1"/>
  <c r="H249" i="104" s="1"/>
  <c r="G250" i="104"/>
  <c r="G249" i="104" s="1"/>
  <c r="H245" i="104"/>
  <c r="G245" i="104"/>
  <c r="H243" i="104"/>
  <c r="H242" i="104" s="1"/>
  <c r="H241" i="104" s="1"/>
  <c r="H240" i="104" s="1"/>
  <c r="H239" i="104" s="1"/>
  <c r="G243" i="104"/>
  <c r="G242" i="104" s="1"/>
  <c r="G241" i="104" s="1"/>
  <c r="G240" i="104" s="1"/>
  <c r="G239" i="104" s="1"/>
  <c r="H235" i="104"/>
  <c r="G235" i="104"/>
  <c r="H234" i="104"/>
  <c r="G234" i="104"/>
  <c r="H233" i="104"/>
  <c r="G233" i="104"/>
  <c r="H231" i="104"/>
  <c r="G231" i="104"/>
  <c r="H230" i="104"/>
  <c r="G230" i="104"/>
  <c r="H229" i="104"/>
  <c r="H228" i="104" s="1"/>
  <c r="H227" i="104" s="1"/>
  <c r="H226" i="104" s="1"/>
  <c r="H225" i="104" s="1"/>
  <c r="G229" i="104"/>
  <c r="G228" i="104" s="1"/>
  <c r="G227" i="104" s="1"/>
  <c r="G226" i="104" s="1"/>
  <c r="G225" i="104" s="1"/>
  <c r="H223" i="104"/>
  <c r="H222" i="104" s="1"/>
  <c r="G223" i="104"/>
  <c r="G222" i="104" s="1"/>
  <c r="H221" i="104"/>
  <c r="H220" i="104" s="1"/>
  <c r="G221" i="104"/>
  <c r="G220" i="104" s="1"/>
  <c r="H218" i="104"/>
  <c r="H217" i="104" s="1"/>
  <c r="H216" i="104" s="1"/>
  <c r="G218" i="104"/>
  <c r="G217" i="104" s="1"/>
  <c r="G216" i="104" s="1"/>
  <c r="H213" i="104"/>
  <c r="H212" i="104" s="1"/>
  <c r="H210" i="104" s="1"/>
  <c r="H209" i="104" s="1"/>
  <c r="G213" i="104"/>
  <c r="G212" i="104" s="1"/>
  <c r="G210" i="104" s="1"/>
  <c r="G209" i="104" s="1"/>
  <c r="H201" i="104"/>
  <c r="G201" i="104"/>
  <c r="H199" i="104"/>
  <c r="H198" i="104" s="1"/>
  <c r="H197" i="104" s="1"/>
  <c r="G199" i="104"/>
  <c r="G198" i="104" s="1"/>
  <c r="G197" i="104" s="1"/>
  <c r="H195" i="104"/>
  <c r="G195" i="104"/>
  <c r="H188" i="104"/>
  <c r="G188" i="104"/>
  <c r="H187" i="104"/>
  <c r="H186" i="104" s="1"/>
  <c r="H185" i="104" s="1"/>
  <c r="H184" i="104" s="1"/>
  <c r="G187" i="104"/>
  <c r="G186" i="104" s="1"/>
  <c r="G185" i="104" s="1"/>
  <c r="G184" i="104" s="1"/>
  <c r="H182" i="104"/>
  <c r="G182" i="104"/>
  <c r="H181" i="104"/>
  <c r="G181" i="104"/>
  <c r="H179" i="104"/>
  <c r="G179" i="104"/>
  <c r="G178" i="104" s="1"/>
  <c r="G177" i="104" s="1"/>
  <c r="G176" i="104" s="1"/>
  <c r="H178" i="104"/>
  <c r="H177" i="104" s="1"/>
  <c r="H176" i="104" s="1"/>
  <c r="G174" i="104"/>
  <c r="G173" i="104" s="1"/>
  <c r="H171" i="104"/>
  <c r="G171" i="104"/>
  <c r="H169" i="104"/>
  <c r="G169" i="104"/>
  <c r="H168" i="104"/>
  <c r="H167" i="104" s="1"/>
  <c r="G165" i="104"/>
  <c r="G164" i="104" s="1"/>
  <c r="H164" i="104"/>
  <c r="H163" i="104"/>
  <c r="H161" i="104"/>
  <c r="G161" i="104"/>
  <c r="H160" i="104"/>
  <c r="G160" i="104"/>
  <c r="H155" i="104"/>
  <c r="G155" i="104"/>
  <c r="H154" i="104"/>
  <c r="H153" i="104" s="1"/>
  <c r="H152" i="104" s="1"/>
  <c r="G154" i="104"/>
  <c r="G153" i="104" s="1"/>
  <c r="G152" i="104" s="1"/>
  <c r="H150" i="104"/>
  <c r="H149" i="104" s="1"/>
  <c r="G150" i="104"/>
  <c r="G149" i="104" s="1"/>
  <c r="H142" i="104"/>
  <c r="G142" i="104"/>
  <c r="H141" i="104"/>
  <c r="G141" i="104"/>
  <c r="H139" i="104"/>
  <c r="G139" i="104"/>
  <c r="H138" i="104"/>
  <c r="G138" i="104"/>
  <c r="H136" i="104"/>
  <c r="G136" i="104"/>
  <c r="H135" i="104"/>
  <c r="G135" i="104"/>
  <c r="H134" i="104"/>
  <c r="H133" i="104" s="1"/>
  <c r="H132" i="104" s="1"/>
  <c r="G134" i="104"/>
  <c r="G133" i="104" s="1"/>
  <c r="G132" i="104" s="1"/>
  <c r="G130" i="104"/>
  <c r="G129" i="104" s="1"/>
  <c r="G128" i="104" s="1"/>
  <c r="G127" i="104" s="1"/>
  <c r="H124" i="104"/>
  <c r="H123" i="104" s="1"/>
  <c r="H122" i="104" s="1"/>
  <c r="G124" i="104"/>
  <c r="G123" i="104" s="1"/>
  <c r="G122" i="104" s="1"/>
  <c r="H119" i="104"/>
  <c r="G119" i="104"/>
  <c r="H118" i="104"/>
  <c r="G118" i="104"/>
  <c r="G117" i="104" s="1"/>
  <c r="G116" i="104" s="1"/>
  <c r="H117" i="104"/>
  <c r="H116" i="104" s="1"/>
  <c r="H114" i="104"/>
  <c r="G114" i="104"/>
  <c r="H113" i="104"/>
  <c r="H112" i="104" s="1"/>
  <c r="H111" i="104" s="1"/>
  <c r="G113" i="104"/>
  <c r="G112" i="104" s="1"/>
  <c r="G111" i="104" s="1"/>
  <c r="H109" i="104"/>
  <c r="G109" i="104"/>
  <c r="H108" i="104"/>
  <c r="G108" i="104"/>
  <c r="H106" i="104"/>
  <c r="H105" i="104" s="1"/>
  <c r="G106" i="104"/>
  <c r="G105" i="104" s="1"/>
  <c r="H103" i="104"/>
  <c r="H102" i="104" s="1"/>
  <c r="H101" i="104" s="1"/>
  <c r="H100" i="104" s="1"/>
  <c r="H94" i="104" s="1"/>
  <c r="H93" i="104" s="1"/>
  <c r="G103" i="104"/>
  <c r="G102" i="104" s="1"/>
  <c r="G101" i="104" s="1"/>
  <c r="G100" i="104" s="1"/>
  <c r="G94" i="104" s="1"/>
  <c r="G93" i="104" s="1"/>
  <c r="H98" i="104"/>
  <c r="G98" i="104"/>
  <c r="H90" i="104"/>
  <c r="G90" i="104"/>
  <c r="H88" i="104"/>
  <c r="G88" i="104"/>
  <c r="H87" i="104"/>
  <c r="G87" i="104"/>
  <c r="H85" i="104"/>
  <c r="G85" i="104"/>
  <c r="H83" i="104"/>
  <c r="G83" i="104"/>
  <c r="H82" i="104"/>
  <c r="H81" i="104" s="1"/>
  <c r="H80" i="104" s="1"/>
  <c r="H79" i="104" s="1"/>
  <c r="H78" i="104" s="1"/>
  <c r="G82" i="104"/>
  <c r="G81" i="104" s="1"/>
  <c r="G80" i="104" s="1"/>
  <c r="G79" i="104" s="1"/>
  <c r="G78" i="104" s="1"/>
  <c r="H76" i="104"/>
  <c r="G76" i="104"/>
  <c r="H75" i="104"/>
  <c r="G75" i="104"/>
  <c r="H74" i="104"/>
  <c r="G74" i="104"/>
  <c r="H72" i="104"/>
  <c r="G72" i="104"/>
  <c r="H71" i="104"/>
  <c r="G71" i="104"/>
  <c r="G70" i="104" s="1"/>
  <c r="G69" i="104" s="1"/>
  <c r="G68" i="104" s="1"/>
  <c r="G67" i="104" s="1"/>
  <c r="H70" i="104"/>
  <c r="H69" i="104"/>
  <c r="H68" i="104" s="1"/>
  <c r="H67" i="104" s="1"/>
  <c r="G64" i="104"/>
  <c r="H62" i="104"/>
  <c r="G62" i="104"/>
  <c r="G61" i="104" s="1"/>
  <c r="G60" i="104" s="1"/>
  <c r="G59" i="104" s="1"/>
  <c r="G58" i="104" s="1"/>
  <c r="G57" i="104" s="1"/>
  <c r="G56" i="104" s="1"/>
  <c r="H61" i="104"/>
  <c r="H60" i="104" s="1"/>
  <c r="H59" i="104" s="1"/>
  <c r="H58" i="104" s="1"/>
  <c r="H57" i="104" s="1"/>
  <c r="H56" i="104" s="1"/>
  <c r="H54" i="104"/>
  <c r="G54" i="104"/>
  <c r="H52" i="104"/>
  <c r="H51" i="104" s="1"/>
  <c r="H50" i="104" s="1"/>
  <c r="H49" i="104" s="1"/>
  <c r="H48" i="104" s="1"/>
  <c r="H47" i="104" s="1"/>
  <c r="G52" i="104"/>
  <c r="G51" i="104" s="1"/>
  <c r="G50" i="104" s="1"/>
  <c r="G49" i="104" s="1"/>
  <c r="G48" i="104" s="1"/>
  <c r="G47" i="104" s="1"/>
  <c r="H44" i="104"/>
  <c r="G44" i="104"/>
  <c r="H43" i="104"/>
  <c r="H42" i="104" s="1"/>
  <c r="H41" i="104" s="1"/>
  <c r="H40" i="104" s="1"/>
  <c r="G43" i="104"/>
  <c r="G42" i="104" s="1"/>
  <c r="G41" i="104" s="1"/>
  <c r="G40" i="104" s="1"/>
  <c r="H38" i="104"/>
  <c r="G38" i="104"/>
  <c r="H37" i="104"/>
  <c r="G37" i="104"/>
  <c r="G36" i="104" s="1"/>
  <c r="G35" i="104" s="1"/>
  <c r="H36" i="104"/>
  <c r="H35" i="104" s="1"/>
  <c r="H33" i="104"/>
  <c r="G33" i="104"/>
  <c r="H31" i="104"/>
  <c r="G31" i="104"/>
  <c r="H29" i="104"/>
  <c r="G29" i="104"/>
  <c r="F343" i="52"/>
  <c r="G138" i="53"/>
  <c r="F375" i="52"/>
  <c r="F374" i="52" s="1"/>
  <c r="F373" i="52" s="1"/>
  <c r="G195" i="53"/>
  <c r="H50" i="103"/>
  <c r="H49" i="103" s="1"/>
  <c r="H47" i="103" s="1"/>
  <c r="H45" i="103"/>
  <c r="H44" i="103" s="1"/>
  <c r="H42" i="103" s="1"/>
  <c r="G45" i="103"/>
  <c r="G44" i="103" s="1"/>
  <c r="F45" i="103"/>
  <c r="F44" i="103" s="1"/>
  <c r="F42" i="103" s="1"/>
  <c r="H40" i="103"/>
  <c r="H39" i="103" s="1"/>
  <c r="G40" i="103"/>
  <c r="G39" i="103" s="1"/>
  <c r="G37" i="103" s="1"/>
  <c r="F40" i="103"/>
  <c r="F39" i="103" s="1"/>
  <c r="F37" i="103" s="1"/>
  <c r="H37" i="103"/>
  <c r="H30" i="103"/>
  <c r="H29" i="103" s="1"/>
  <c r="H27" i="103" s="1"/>
  <c r="G30" i="103"/>
  <c r="G29" i="103" s="1"/>
  <c r="G27" i="103" s="1"/>
  <c r="F30" i="103"/>
  <c r="F29" i="103" s="1"/>
  <c r="F27" i="103" s="1"/>
  <c r="H25" i="103"/>
  <c r="H24" i="103" s="1"/>
  <c r="H22" i="103" s="1"/>
  <c r="H21" i="103" s="1"/>
  <c r="H20" i="103" s="1"/>
  <c r="G25" i="103"/>
  <c r="G24" i="103" s="1"/>
  <c r="G22" i="103" s="1"/>
  <c r="F25" i="103"/>
  <c r="F154" i="52"/>
  <c r="F153" i="52" s="1"/>
  <c r="F152" i="52" s="1"/>
  <c r="G120" i="53"/>
  <c r="G125" i="53"/>
  <c r="F150" i="52"/>
  <c r="F149" i="52" s="1"/>
  <c r="G139" i="53"/>
  <c r="F60" i="52"/>
  <c r="G223" i="53"/>
  <c r="G183" i="53"/>
  <c r="F197" i="52"/>
  <c r="F196" i="52" s="1"/>
  <c r="F195" i="52" s="1"/>
  <c r="G263" i="53"/>
  <c r="F379" i="52"/>
  <c r="F378" i="52" s="1"/>
  <c r="F377" i="52" s="1"/>
  <c r="G197" i="53"/>
  <c r="F364" i="52"/>
  <c r="F363" i="52" s="1"/>
  <c r="G91" i="53"/>
  <c r="F437" i="52"/>
  <c r="F436" i="52" s="1"/>
  <c r="F317" i="52"/>
  <c r="F316" i="52" s="1"/>
  <c r="F298" i="52"/>
  <c r="F71" i="52"/>
  <c r="F70" i="52" s="1"/>
  <c r="F69" i="52" s="1"/>
  <c r="F66" i="52" s="1"/>
  <c r="G201" i="53"/>
  <c r="G200" i="53" s="1"/>
  <c r="G333" i="53"/>
  <c r="G331" i="53"/>
  <c r="G322" i="53"/>
  <c r="G268" i="53"/>
  <c r="G220" i="53"/>
  <c r="G219" i="53" s="1"/>
  <c r="G118" i="53"/>
  <c r="G93" i="53"/>
  <c r="G30" i="53"/>
  <c r="G28" i="53"/>
  <c r="G422" i="53"/>
  <c r="F39" i="52"/>
  <c r="F38" i="52" s="1"/>
  <c r="F35" i="52" s="1"/>
  <c r="F158" i="52"/>
  <c r="F157" i="52" s="1"/>
  <c r="F156" i="52" s="1"/>
  <c r="G132" i="53"/>
  <c r="G131" i="53" s="1"/>
  <c r="G130" i="53" s="1"/>
  <c r="G129" i="53" s="1"/>
  <c r="G128" i="53" s="1"/>
  <c r="F360" i="52"/>
  <c r="F359" i="52" s="1"/>
  <c r="F358" i="52" s="1"/>
  <c r="G165" i="53"/>
  <c r="G164" i="53" s="1"/>
  <c r="G162" i="53"/>
  <c r="G161" i="53" s="1"/>
  <c r="G176" i="53"/>
  <c r="G175" i="53" s="1"/>
  <c r="G174" i="53" s="1"/>
  <c r="F205" i="52"/>
  <c r="F204" i="52" s="1"/>
  <c r="F203" i="52" s="1"/>
  <c r="G272" i="53"/>
  <c r="G271" i="53"/>
  <c r="G288" i="53"/>
  <c r="G229" i="53"/>
  <c r="G228" i="53" s="1"/>
  <c r="F201" i="52"/>
  <c r="F200" i="52" s="1"/>
  <c r="F199" i="52" s="1"/>
  <c r="F430" i="52"/>
  <c r="F433" i="52"/>
  <c r="F432" i="52"/>
  <c r="G359" i="53"/>
  <c r="G358" i="53"/>
  <c r="G357" i="53" s="1"/>
  <c r="G356" i="53" s="1"/>
  <c r="G355" i="53" s="1"/>
  <c r="F113" i="52"/>
  <c r="F112" i="52" s="1"/>
  <c r="G336" i="53"/>
  <c r="G335" i="53"/>
  <c r="F340" i="52"/>
  <c r="F339" i="52" s="1"/>
  <c r="G74" i="53"/>
  <c r="F356" i="52"/>
  <c r="F355" i="52" s="1"/>
  <c r="F354" i="52" s="1"/>
  <c r="F429" i="52"/>
  <c r="F284" i="52"/>
  <c r="F282" i="52"/>
  <c r="F281" i="52" s="1"/>
  <c r="G338" i="53"/>
  <c r="G443" i="53"/>
  <c r="G441" i="53"/>
  <c r="G266" i="53"/>
  <c r="G265" i="53" s="1"/>
  <c r="G32" i="53"/>
  <c r="F426" i="52"/>
  <c r="F424" i="52" s="1"/>
  <c r="F422" i="52"/>
  <c r="F421" i="52" s="1"/>
  <c r="F418" i="52"/>
  <c r="F417" i="52" s="1"/>
  <c r="F414" i="52"/>
  <c r="F413" i="52" s="1"/>
  <c r="F410" i="52"/>
  <c r="F409" i="52" s="1"/>
  <c r="F408" i="52" s="1"/>
  <c r="F406" i="52"/>
  <c r="F404" i="52" s="1"/>
  <c r="F402" i="52"/>
  <c r="F401" i="52" s="1"/>
  <c r="F390" i="52"/>
  <c r="F388" i="52" s="1"/>
  <c r="F386" i="52"/>
  <c r="F385" i="52" s="1"/>
  <c r="F371" i="52"/>
  <c r="F370" i="52" s="1"/>
  <c r="F367" i="52"/>
  <c r="F366" i="52" s="1"/>
  <c r="F352" i="52"/>
  <c r="F351" i="52" s="1"/>
  <c r="F350" i="52" s="1"/>
  <c r="F345" i="52"/>
  <c r="F330" i="52"/>
  <c r="F329" i="52" s="1"/>
  <c r="F328" i="52" s="1"/>
  <c r="F327" i="52" s="1"/>
  <c r="F326" i="52" s="1"/>
  <c r="F324" i="52"/>
  <c r="F323" i="52" s="1"/>
  <c r="F321" i="52"/>
  <c r="F320" i="52" s="1"/>
  <c r="F314" i="52"/>
  <c r="F313" i="52" s="1"/>
  <c r="F310" i="52"/>
  <c r="F308" i="52" s="1"/>
  <c r="F306" i="52"/>
  <c r="F305" i="52" s="1"/>
  <c r="F302" i="52"/>
  <c r="F300" i="52" s="1"/>
  <c r="F296" i="52"/>
  <c r="F293" i="52"/>
  <c r="F292" i="52" s="1"/>
  <c r="F290" i="52"/>
  <c r="F289" i="52" s="1"/>
  <c r="F279" i="52"/>
  <c r="F278" i="52" s="1"/>
  <c r="F265" i="52"/>
  <c r="F264" i="52" s="1"/>
  <c r="F263" i="52" s="1"/>
  <c r="F262" i="52" s="1"/>
  <c r="F245" i="52"/>
  <c r="F244" i="52" s="1"/>
  <c r="F243" i="52" s="1"/>
  <c r="F241" i="52"/>
  <c r="F240" i="52" s="1"/>
  <c r="F239" i="52" s="1"/>
  <c r="F237" i="52"/>
  <c r="F236" i="52" s="1"/>
  <c r="F235" i="52" s="1"/>
  <c r="F233" i="52"/>
  <c r="F232" i="52" s="1"/>
  <c r="F231" i="52" s="1"/>
  <c r="F227" i="52"/>
  <c r="F226" i="52" s="1"/>
  <c r="F225" i="52" s="1"/>
  <c r="F223" i="52"/>
  <c r="F222" i="52" s="1"/>
  <c r="F221" i="52" s="1"/>
  <c r="F217" i="52"/>
  <c r="F216" i="52" s="1"/>
  <c r="F215" i="52" s="1"/>
  <c r="F190" i="52"/>
  <c r="F189" i="52" s="1"/>
  <c r="F188" i="52" s="1"/>
  <c r="F186" i="52"/>
  <c r="F185" i="52" s="1"/>
  <c r="F175" i="52"/>
  <c r="F174" i="52" s="1"/>
  <c r="F138" i="52"/>
  <c r="F137" i="52" s="1"/>
  <c r="F131" i="52"/>
  <c r="F128" i="52" s="1"/>
  <c r="F127" i="52" s="1"/>
  <c r="F107" i="52"/>
  <c r="F106" i="52" s="1"/>
  <c r="F101" i="52"/>
  <c r="F100" i="52" s="1"/>
  <c r="F99" i="52"/>
  <c r="F96" i="52"/>
  <c r="F93" i="52" s="1"/>
  <c r="F94" i="52"/>
  <c r="F89" i="52"/>
  <c r="F88" i="52" s="1"/>
  <c r="F87" i="52" s="1"/>
  <c r="F85" i="52"/>
  <c r="F84" i="52" s="1"/>
  <c r="F83" i="52" s="1"/>
  <c r="F79" i="52"/>
  <c r="F78" i="52" s="1"/>
  <c r="F77" i="52" s="1"/>
  <c r="F75" i="52"/>
  <c r="F74" i="52" s="1"/>
  <c r="F73" i="52" s="1"/>
  <c r="F53" i="52"/>
  <c r="F51" i="52" s="1"/>
  <c r="F50" i="52" s="1"/>
  <c r="F49" i="52" s="1"/>
  <c r="G406" i="53"/>
  <c r="G247" i="53"/>
  <c r="G246" i="53" s="1"/>
  <c r="G243" i="53"/>
  <c r="G44" i="53"/>
  <c r="G111" i="53"/>
  <c r="G110" i="53" s="1"/>
  <c r="G109" i="53" s="1"/>
  <c r="G108" i="53" s="1"/>
  <c r="G107" i="53" s="1"/>
  <c r="G232" i="53"/>
  <c r="G231" i="53" s="1"/>
  <c r="G83" i="53"/>
  <c r="G81" i="53"/>
  <c r="G80" i="53" s="1"/>
  <c r="G79" i="53" s="1"/>
  <c r="G250" i="53"/>
  <c r="G145" i="53"/>
  <c r="G144" i="53" s="1"/>
  <c r="G430" i="53"/>
  <c r="G429" i="53"/>
  <c r="G428" i="53" s="1"/>
  <c r="G427" i="53" s="1"/>
  <c r="G426" i="53" s="1"/>
  <c r="G425" i="53" s="1"/>
  <c r="G424" i="53" s="1"/>
  <c r="G380" i="53"/>
  <c r="G379" i="53" s="1"/>
  <c r="G378" i="53" s="1"/>
  <c r="G377" i="53" s="1"/>
  <c r="G367" i="53"/>
  <c r="G366" i="53"/>
  <c r="G365" i="53" s="1"/>
  <c r="G364" i="53" s="1"/>
  <c r="G363" i="53" s="1"/>
  <c r="G362" i="53" s="1"/>
  <c r="G159" i="53"/>
  <c r="G158" i="53"/>
  <c r="G157" i="53" s="1"/>
  <c r="G156" i="53" s="1"/>
  <c r="G123" i="53"/>
  <c r="G58" i="53"/>
  <c r="G57" i="53"/>
  <c r="G56" i="53" s="1"/>
  <c r="G55" i="53" s="1"/>
  <c r="G54" i="53" s="1"/>
  <c r="G53" i="53" s="1"/>
  <c r="G299" i="53"/>
  <c r="G298" i="53" s="1"/>
  <c r="G297" i="53" s="1"/>
  <c r="G310" i="53"/>
  <c r="G309" i="53" s="1"/>
  <c r="G308" i="53" s="1"/>
  <c r="G307" i="53" s="1"/>
  <c r="G306" i="53" s="1"/>
  <c r="G280" i="53"/>
  <c r="G279" i="53" s="1"/>
  <c r="G278" i="53" s="1"/>
  <c r="G439" i="53"/>
  <c r="G438" i="53" s="1"/>
  <c r="G437" i="53" s="1"/>
  <c r="G436" i="53" s="1"/>
  <c r="G435" i="53" s="1"/>
  <c r="G318" i="53"/>
  <c r="G209" i="53"/>
  <c r="G208" i="53" s="1"/>
  <c r="G207" i="53" s="1"/>
  <c r="G353" i="53"/>
  <c r="G352" i="53"/>
  <c r="G351" i="53" s="1"/>
  <c r="G350" i="53" s="1"/>
  <c r="G349" i="53" s="1"/>
  <c r="G240" i="53"/>
  <c r="G241" i="53"/>
  <c r="G170" i="53"/>
  <c r="G169" i="53"/>
  <c r="G395" i="53"/>
  <c r="G214" i="53"/>
  <c r="G213" i="53" s="1"/>
  <c r="G212" i="53" s="1"/>
  <c r="G211" i="53" s="1"/>
  <c r="G282" i="53"/>
  <c r="G222" i="53"/>
  <c r="G194" i="53"/>
  <c r="G182" i="53"/>
  <c r="G64" i="53"/>
  <c r="G63" i="53" s="1"/>
  <c r="G62" i="53" s="1"/>
  <c r="G61" i="53" s="1"/>
  <c r="G60" i="53" s="1"/>
  <c r="G51" i="53"/>
  <c r="G50" i="53"/>
  <c r="G47" i="53" s="1"/>
  <c r="G46" i="53" s="1"/>
  <c r="G39" i="53"/>
  <c r="G38" i="53" s="1"/>
  <c r="G36" i="53"/>
  <c r="G35" i="53"/>
  <c r="G317" i="53"/>
  <c r="G316" i="53" s="1"/>
  <c r="G249" i="53"/>
  <c r="G43" i="53"/>
  <c r="G42" i="53" s="1"/>
  <c r="G41" i="53" s="1"/>
  <c r="G244" i="53"/>
  <c r="F67" i="52"/>
  <c r="F428" i="52"/>
  <c r="G421" i="53"/>
  <c r="G420" i="53" s="1"/>
  <c r="G419" i="53" s="1"/>
  <c r="G418" i="53" s="1"/>
  <c r="G321" i="53"/>
  <c r="G320" i="53" s="1"/>
  <c r="G49" i="53"/>
  <c r="G48" i="53" s="1"/>
  <c r="F425" i="52"/>
  <c r="G191" i="53"/>
  <c r="F304" i="52"/>
  <c r="G181" i="53" l="1"/>
  <c r="G179" i="53" s="1"/>
  <c r="G21" i="103"/>
  <c r="G20" i="103" s="1"/>
  <c r="G19" i="103" s="1"/>
  <c r="G18" i="103" s="1"/>
  <c r="H274" i="104"/>
  <c r="H273" i="104" s="1"/>
  <c r="H272" i="104" s="1"/>
  <c r="G304" i="104"/>
  <c r="G303" i="104" s="1"/>
  <c r="G302" i="104" s="1"/>
  <c r="G301" i="104" s="1"/>
  <c r="G274" i="104"/>
  <c r="G273" i="104" s="1"/>
  <c r="G272" i="104" s="1"/>
  <c r="G387" i="53"/>
  <c r="G385" i="53" s="1"/>
  <c r="G301" i="105"/>
  <c r="F25" i="105"/>
  <c r="F24" i="105" s="1"/>
  <c r="F23" i="105" s="1"/>
  <c r="F268" i="52"/>
  <c r="F267" i="52" s="1"/>
  <c r="F269" i="52"/>
  <c r="E70" i="108"/>
  <c r="F194" i="52"/>
  <c r="D70" i="108"/>
  <c r="G47" i="105"/>
  <c r="G25" i="105"/>
  <c r="G24" i="105" s="1"/>
  <c r="G23" i="105" s="1"/>
  <c r="G22" i="105" s="1"/>
  <c r="F22" i="105"/>
  <c r="F49" i="105"/>
  <c r="F73" i="105"/>
  <c r="F72" i="105" s="1"/>
  <c r="G139" i="105"/>
  <c r="G138" i="105" s="1"/>
  <c r="G137" i="105" s="1"/>
  <c r="G207" i="105"/>
  <c r="F207" i="105"/>
  <c r="F255" i="52"/>
  <c r="F254" i="52" s="1"/>
  <c r="F256" i="52"/>
  <c r="F148" i="52"/>
  <c r="F147" i="52" s="1"/>
  <c r="F98" i="52"/>
  <c r="F92" i="52" s="1"/>
  <c r="F213" i="52"/>
  <c r="F212" i="52" s="1"/>
  <c r="F214" i="52"/>
  <c r="F208" i="52"/>
  <c r="F207" i="52" s="1"/>
  <c r="F209" i="52"/>
  <c r="F416" i="52"/>
  <c r="F400" i="52"/>
  <c r="F319" i="52"/>
  <c r="F301" i="52"/>
  <c r="F184" i="52"/>
  <c r="F183" i="52" s="1"/>
  <c r="F178" i="52" s="1"/>
  <c r="F177" i="52" s="1"/>
  <c r="F342" i="52"/>
  <c r="F59" i="52"/>
  <c r="F42" i="52"/>
  <c r="F41" i="52" s="1"/>
  <c r="G302" i="53"/>
  <c r="G301" i="53" s="1"/>
  <c r="G296" i="53" s="1"/>
  <c r="G303" i="53"/>
  <c r="G292" i="53"/>
  <c r="G291" i="53" s="1"/>
  <c r="G290" i="53" s="1"/>
  <c r="G293" i="53"/>
  <c r="G286" i="53"/>
  <c r="G285" i="53" s="1"/>
  <c r="G284" i="53" s="1"/>
  <c r="G287" i="53"/>
  <c r="G194" i="104"/>
  <c r="G193" i="104" s="1"/>
  <c r="G192" i="104" s="1"/>
  <c r="G191" i="104" s="1"/>
  <c r="G66" i="104"/>
  <c r="H194" i="104"/>
  <c r="H193" i="104" s="1"/>
  <c r="H192" i="104" s="1"/>
  <c r="H191" i="104" s="1"/>
  <c r="G262" i="53"/>
  <c r="H159" i="104"/>
  <c r="H158" i="104" s="1"/>
  <c r="H157" i="104" s="1"/>
  <c r="G137" i="53"/>
  <c r="G136" i="53" s="1"/>
  <c r="G135" i="53" s="1"/>
  <c r="G134" i="53" s="1"/>
  <c r="G148" i="104"/>
  <c r="G147" i="104"/>
  <c r="G146" i="104" s="1"/>
  <c r="H66" i="104"/>
  <c r="G294" i="104"/>
  <c r="G293" i="104"/>
  <c r="G215" i="104"/>
  <c r="G283" i="104"/>
  <c r="G282" i="104" s="1"/>
  <c r="G271" i="104" s="1"/>
  <c r="H147" i="104"/>
  <c r="H146" i="104" s="1"/>
  <c r="H148" i="104"/>
  <c r="H304" i="104"/>
  <c r="H303" i="104" s="1"/>
  <c r="H302" i="104" s="1"/>
  <c r="H301" i="104" s="1"/>
  <c r="H271" i="104"/>
  <c r="G330" i="53"/>
  <c r="H215" i="104"/>
  <c r="H294" i="104"/>
  <c r="H293" i="104"/>
  <c r="G163" i="104"/>
  <c r="G159" i="104" s="1"/>
  <c r="G158" i="104" s="1"/>
  <c r="G157" i="104" s="1"/>
  <c r="H166" i="104"/>
  <c r="H121" i="104"/>
  <c r="H92" i="104" s="1"/>
  <c r="H19" i="103"/>
  <c r="H18" i="103" s="1"/>
  <c r="F412" i="52"/>
  <c r="F369" i="52"/>
  <c r="G190" i="53"/>
  <c r="G189" i="53" s="1"/>
  <c r="G188" i="53" s="1"/>
  <c r="G178" i="53" s="1"/>
  <c r="H28" i="104"/>
  <c r="H27" i="104" s="1"/>
  <c r="H26" i="104" s="1"/>
  <c r="H25" i="104" s="1"/>
  <c r="H24" i="104" s="1"/>
  <c r="H23" i="104" s="1"/>
  <c r="G122" i="53"/>
  <c r="F144" i="105"/>
  <c r="F143" i="105" s="1"/>
  <c r="F24" i="103"/>
  <c r="F22" i="103" s="1"/>
  <c r="F263" i="105"/>
  <c r="F262" i="105" s="1"/>
  <c r="F261" i="105" s="1"/>
  <c r="F95" i="52"/>
  <c r="G269" i="53"/>
  <c r="G206" i="53"/>
  <c r="G205" i="53" s="1"/>
  <c r="F435" i="52"/>
  <c r="G104" i="53"/>
  <c r="G103" i="53" s="1"/>
  <c r="G98" i="53" s="1"/>
  <c r="G97" i="53" s="1"/>
  <c r="G96" i="53" s="1"/>
  <c r="G28" i="104"/>
  <c r="G27" i="104" s="1"/>
  <c r="G26" i="104" s="1"/>
  <c r="G25" i="104" s="1"/>
  <c r="G24" i="104" s="1"/>
  <c r="G168" i="104"/>
  <c r="G167" i="104" s="1"/>
  <c r="G166" i="104" s="1"/>
  <c r="G238" i="104"/>
  <c r="G237" i="104" s="1"/>
  <c r="G263" i="105"/>
  <c r="G262" i="105" s="1"/>
  <c r="G261" i="105" s="1"/>
  <c r="G76" i="53"/>
  <c r="G71" i="53" s="1"/>
  <c r="G70" i="53" s="1"/>
  <c r="G69" i="53" s="1"/>
  <c r="G68" i="53" s="1"/>
  <c r="G67" i="53" s="1"/>
  <c r="G218" i="53"/>
  <c r="G217" i="53" s="1"/>
  <c r="G216" i="53" s="1"/>
  <c r="G239" i="53"/>
  <c r="G238" i="53" s="1"/>
  <c r="G346" i="53"/>
  <c r="G413" i="53"/>
  <c r="G412" i="53" s="1"/>
  <c r="G411" i="53" s="1"/>
  <c r="G101" i="53"/>
  <c r="G404" i="53"/>
  <c r="G403" i="53" s="1"/>
  <c r="G315" i="53"/>
  <c r="G314" i="53" s="1"/>
  <c r="G313" i="53" s="1"/>
  <c r="G312" i="53" s="1"/>
  <c r="G255" i="53"/>
  <c r="G254" i="53" s="1"/>
  <c r="G253" i="53" s="1"/>
  <c r="G252" i="53" s="1"/>
  <c r="G434" i="53"/>
  <c r="G433" i="53" s="1"/>
  <c r="G432" i="53" s="1"/>
  <c r="G198" i="53"/>
  <c r="G117" i="53"/>
  <c r="G361" i="53"/>
  <c r="G236" i="53"/>
  <c r="G235" i="53" s="1"/>
  <c r="G234" i="53" s="1"/>
  <c r="G227" i="53" s="1"/>
  <c r="G226" i="53" s="1"/>
  <c r="F405" i="52"/>
  <c r="F420" i="52"/>
  <c r="F389" i="52"/>
  <c r="F309" i="52"/>
  <c r="F261" i="52"/>
  <c r="F230" i="52"/>
  <c r="F229" i="52" s="1"/>
  <c r="F362" i="52"/>
  <c r="F381" i="52"/>
  <c r="F382" i="52"/>
  <c r="F397" i="52"/>
  <c r="F396" i="52"/>
  <c r="F105" i="52"/>
  <c r="F104" i="52" s="1"/>
  <c r="F103" i="52" s="1"/>
  <c r="F277" i="52"/>
  <c r="F276" i="52" s="1"/>
  <c r="F275" i="52" s="1"/>
  <c r="F136" i="52"/>
  <c r="F135" i="52" s="1"/>
  <c r="F134" i="52" s="1"/>
  <c r="F133" i="52" s="1"/>
  <c r="F52" i="52"/>
  <c r="F173" i="52"/>
  <c r="F172" i="52" s="1"/>
  <c r="F130" i="52"/>
  <c r="F129" i="52" s="1"/>
  <c r="F58" i="52"/>
  <c r="F57" i="52" s="1"/>
  <c r="F56" i="52" s="1"/>
  <c r="F55" i="52" s="1"/>
  <c r="F82" i="52"/>
  <c r="F81" i="52" s="1"/>
  <c r="F220" i="52"/>
  <c r="F219" i="52" s="1"/>
  <c r="F295" i="52"/>
  <c r="F288" i="52" s="1"/>
  <c r="F312" i="52"/>
  <c r="F335" i="52"/>
  <c r="F334" i="52" s="1"/>
  <c r="F333" i="52" s="1"/>
  <c r="F332" i="52" s="1"/>
  <c r="F32" i="52"/>
  <c r="G417" i="53"/>
  <c r="G416" i="53"/>
  <c r="G27" i="53"/>
  <c r="G26" i="53" s="1"/>
  <c r="G25" i="53" s="1"/>
  <c r="G24" i="53" s="1"/>
  <c r="G23" i="53" s="1"/>
  <c r="G90" i="53"/>
  <c r="G89" i="53" s="1"/>
  <c r="G88" i="53" s="1"/>
  <c r="G87" i="53" s="1"/>
  <c r="G86" i="53" s="1"/>
  <c r="G85" i="53" s="1"/>
  <c r="G121" i="104"/>
  <c r="G92" i="104" s="1"/>
  <c r="H238" i="104"/>
  <c r="H237" i="104" s="1"/>
  <c r="F140" i="105"/>
  <c r="F139" i="105"/>
  <c r="G127" i="53" l="1"/>
  <c r="G120" i="105"/>
  <c r="G119" i="105" s="1"/>
  <c r="G118" i="105" s="1"/>
  <c r="G21" i="105" s="1"/>
  <c r="G206" i="105"/>
  <c r="F91" i="52"/>
  <c r="F193" i="52"/>
  <c r="F192" i="52" s="1"/>
  <c r="F21" i="103"/>
  <c r="F20" i="103" s="1"/>
  <c r="F19" i="103" s="1"/>
  <c r="F18" i="103" s="1"/>
  <c r="G261" i="53"/>
  <c r="G260" i="53" s="1"/>
  <c r="G259" i="53" s="1"/>
  <c r="G258" i="53" s="1"/>
  <c r="F48" i="105"/>
  <c r="F47" i="105"/>
  <c r="F206" i="105"/>
  <c r="F25" i="52"/>
  <c r="F23" i="52" s="1"/>
  <c r="F22" i="52" s="1"/>
  <c r="G384" i="53"/>
  <c r="G383" i="53" s="1"/>
  <c r="G382" i="53" s="1"/>
  <c r="H145" i="104"/>
  <c r="G190" i="104"/>
  <c r="H190" i="104"/>
  <c r="H144" i="104" s="1"/>
  <c r="H22" i="104" s="1"/>
  <c r="H21" i="104" s="1"/>
  <c r="G145" i="104"/>
  <c r="G328" i="53"/>
  <c r="G327" i="53" s="1"/>
  <c r="G326" i="53" s="1"/>
  <c r="G325" i="53" s="1"/>
  <c r="G324" i="53" s="1"/>
  <c r="G144" i="104"/>
  <c r="G116" i="53"/>
  <c r="G114" i="53" s="1"/>
  <c r="G113" i="53" s="1"/>
  <c r="G95" i="53" s="1"/>
  <c r="F349" i="52"/>
  <c r="F348" i="52" s="1"/>
  <c r="F347" i="52" s="1"/>
  <c r="G204" i="53"/>
  <c r="G23" i="104"/>
  <c r="G22" i="104" s="1"/>
  <c r="G21" i="104" s="1"/>
  <c r="G225" i="53"/>
  <c r="G22" i="53"/>
  <c r="F146" i="52"/>
  <c r="F145" i="52" s="1"/>
  <c r="F287" i="52"/>
  <c r="F286" i="52" s="1"/>
  <c r="F138" i="105"/>
  <c r="F137" i="105" s="1"/>
  <c r="F120" i="105"/>
  <c r="F119" i="105" s="1"/>
  <c r="F118" i="105" s="1"/>
  <c r="G20" i="105" l="1"/>
  <c r="F21" i="105"/>
  <c r="F20" i="105" s="1"/>
  <c r="F274" i="52"/>
  <c r="F273" i="52" s="1"/>
  <c r="G115" i="53"/>
  <c r="F21" i="52"/>
  <c r="G203" i="53"/>
  <c r="G21" i="53" s="1"/>
  <c r="G20" i="53" s="1"/>
  <c r="F20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C20" authorId="0" shapeId="0" xr:uid="{BF665125-8792-4AA8-997F-53EFD784ED9F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B62" authorId="0" shapeId="0" xr:uid="{5DD6C67E-9DD4-4E56-9834-813587443DC6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название в 65н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adm-zakaz</author>
  </authors>
  <commentList>
    <comment ref="C25" authorId="0" shapeId="0" xr:uid="{343C6B6F-42E2-45F1-B831-38B3349418FE}">
      <text>
        <r>
          <rPr>
            <b/>
            <sz val="9"/>
            <color indexed="81"/>
            <rFont val="Tahoma"/>
            <family val="2"/>
            <charset val="204"/>
          </rPr>
          <t>adm-zakaz:</t>
        </r>
        <r>
          <rPr>
            <sz val="9"/>
            <color indexed="81"/>
            <rFont val="Tahoma"/>
            <family val="2"/>
            <charset val="204"/>
          </rPr>
          <t xml:space="preserve">
данные дефицита указываем с "+", профицит не показываем</t>
        </r>
      </text>
    </comment>
  </commentList>
</comments>
</file>

<file path=xl/sharedStrings.xml><?xml version="1.0" encoding="utf-8"?>
<sst xmlns="http://schemas.openxmlformats.org/spreadsheetml/2006/main" count="5384" uniqueCount="616">
  <si>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</si>
  <si>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</si>
  <si>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</si>
  <si>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</si>
  <si>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</si>
  <si>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</si>
  <si>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</si>
  <si>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</si>
  <si>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</si>
  <si>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</si>
  <si>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</si>
  <si>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</si>
  <si>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</si>
  <si>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</si>
  <si>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</si>
  <si>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</si>
  <si>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</si>
  <si>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</si>
  <si>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</si>
  <si>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</si>
  <si>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</si>
  <si>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</si>
  <si>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 xml:space="preserve">ВР </t>
  </si>
  <si>
    <t xml:space="preserve">Рз </t>
  </si>
  <si>
    <t>ПР</t>
  </si>
  <si>
    <t>Сумма (тысяч рублей)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</si>
  <si>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</si>
  <si>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</si>
  <si>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</si>
  <si>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</si>
  <si>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Расходы на обеспечение деятельности муниципальных казенных учреждений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</si>
  <si>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</si>
  <si>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</si>
  <si>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</si>
  <si>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</si>
  <si>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</si>
  <si>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</si>
  <si>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</si>
  <si>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</si>
  <si>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</si>
  <si>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</si>
  <si>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</si>
  <si>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</si>
  <si>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</si>
  <si>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</si>
  <si>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</si>
  <si>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</si>
  <si>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</si>
  <si>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</si>
  <si>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</si>
  <si>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</si>
  <si>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</si>
  <si>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</si>
  <si>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</si>
  <si>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</si>
  <si>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</si>
  <si>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</si>
  <si>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</si>
  <si>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</si>
  <si>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</si>
  <si>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</si>
  <si>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</si>
  <si>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</si>
  <si>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</si>
  <si>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</si>
  <si>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</si>
  <si>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</si>
  <si>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</si>
  <si>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Организация отдыха и оздоровления детей и подростков </t>
  </si>
  <si>
    <t>Молодежная политика и оздоровление детей</t>
  </si>
  <si>
    <t>07</t>
  </si>
  <si>
    <t xml:space="preserve">Мероприятия в сфере молодежной политики 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</si>
  <si>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</si>
  <si>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Основное мероприятие "Развитие культуры на территории поселения"</t>
  </si>
  <si>
    <t>07 2 01 00000</t>
  </si>
  <si>
    <t>07 2 01 00160</t>
  </si>
  <si>
    <t>Культура</t>
  </si>
  <si>
    <t>08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</si>
  <si>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</si>
  <si>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</si>
  <si>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</si>
  <si>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</si>
  <si>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</si>
  <si>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</si>
  <si>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</si>
  <si>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</si>
  <si>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</si>
  <si>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</si>
  <si>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в области пожарной безопасности  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</si>
  <si>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</si>
  <si>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</si>
  <si>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Мероприятия по содержанию автомобильных дорог 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</si>
  <si>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</si>
  <si>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</si>
  <si>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</si>
  <si>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</si>
  <si>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</si>
  <si>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</si>
  <si>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</si>
  <si>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</si>
  <si>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</si>
  <si>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</si>
  <si>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</si>
  <si>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</si>
  <si>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</si>
  <si>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</si>
  <si>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</si>
  <si>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</si>
  <si>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</si>
  <si>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</si>
  <si>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</si>
  <si>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</si>
  <si>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</si>
  <si>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</si>
  <si>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</si>
  <si>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</si>
  <si>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</si>
  <si>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</si>
  <si>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</si>
  <si>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</si>
  <si>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</si>
  <si>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</si>
  <si>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</si>
  <si>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</si>
  <si>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</si>
  <si>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</si>
  <si>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</si>
  <si>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</si>
  <si>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</si>
  <si>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</si>
  <si>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</si>
  <si>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</si>
  <si>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</si>
  <si>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</si>
  <si>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</si>
  <si>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</si>
  <si>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</si>
  <si>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</si>
  <si>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</si>
  <si>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</si>
  <si>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</si>
  <si>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</si>
  <si>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</si>
  <si>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</si>
  <si>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</si>
  <si>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</si>
  <si>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</si>
  <si>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</si>
  <si>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</si>
  <si>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</si>
  <si>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</si>
  <si>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</si>
  <si>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</si>
  <si>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</si>
  <si>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</si>
  <si>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</si>
  <si>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</si>
  <si>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</si>
  <si>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</si>
  <si>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</si>
  <si>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</si>
  <si>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</si>
  <si>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</si>
  <si>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</si>
  <si>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</si>
  <si>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</si>
  <si>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</si>
  <si>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</si>
  <si>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</si>
  <si>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</si>
  <si>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</si>
  <si>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</si>
  <si>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</si>
  <si>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</si>
  <si>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</si>
  <si>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</si>
  <si>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</si>
  <si>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</si>
  <si>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</si>
  <si>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</si>
  <si>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</si>
  <si>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</si>
  <si>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</si>
  <si>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</si>
  <si>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</si>
  <si>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</si>
  <si>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</si>
  <si>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</si>
  <si>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</si>
  <si>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</si>
  <si>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</si>
  <si>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</si>
  <si>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</si>
  <si>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</si>
  <si>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</si>
  <si>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</si>
  <si>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</si>
  <si>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</si>
  <si>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</si>
  <si>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</si>
  <si>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</si>
  <si>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</si>
  <si>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</si>
  <si>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</si>
  <si>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</si>
  <si>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Мероприятия по развитию общественной инфраструктуры муниципального значения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</si>
  <si>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</si>
  <si>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</si>
  <si>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</si>
  <si>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</si>
  <si>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</si>
  <si>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</si>
  <si>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</si>
  <si>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</si>
  <si>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</si>
  <si>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</si>
  <si>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</si>
  <si>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</si>
  <si>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</si>
  <si>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</si>
  <si>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</si>
  <si>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</si>
  <si>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</si>
  <si>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</si>
  <si>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</si>
  <si>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</si>
  <si>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</si>
  <si>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400</t>
  </si>
  <si>
    <t>410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</si>
  <si>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</si>
  <si>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</si>
  <si>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</si>
  <si>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</si>
  <si>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</si>
  <si>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</si>
  <si>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</si>
  <si>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</si>
  <si>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</si>
  <si>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</si>
  <si>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</si>
  <si>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800                                                          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</si>
  <si>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</si>
  <si>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</si>
  <si>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</si>
  <si>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</si>
  <si>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</si>
  <si>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</si>
  <si>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</si>
  <si>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</si>
  <si>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</si>
  <si>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</si>
  <si>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</si>
  <si>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</si>
  <si>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</si>
  <si>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</si>
  <si>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</si>
  <si>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</si>
  <si>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</si>
  <si>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</si>
  <si>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</si>
  <si>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</si>
  <si>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99 9 01 12040</t>
  </si>
  <si>
    <t>Обеспечение проведения выборов и референдумов</t>
  </si>
  <si>
    <t>06 1 01 S0740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</si>
  <si>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</si>
  <si>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</si>
  <si>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</si>
  <si>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</si>
  <si>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</si>
  <si>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</si>
  <si>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</si>
  <si>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</si>
  <si>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</si>
  <si>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</si>
  <si>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Молодежная политика 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</si>
  <si>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</si>
  <si>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</si>
  <si>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</si>
  <si>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</si>
  <si>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</si>
  <si>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</si>
  <si>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</si>
  <si>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</si>
  <si>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</si>
  <si>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 xml:space="preserve">Обеспечение проведения выборов и референдумов в поселении Тосненского района Ленинградской области 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</si>
  <si>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</si>
  <si>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</si>
  <si>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</si>
  <si>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</si>
  <si>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</si>
  <si>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</si>
  <si>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</si>
  <si>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</si>
  <si>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</si>
  <si>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</si>
  <si>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</si>
  <si>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</si>
  <si>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</si>
  <si>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</si>
  <si>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</si>
  <si>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11 0 01 S0200</t>
  </si>
  <si>
    <t>27 0 F2 55550</t>
  </si>
  <si>
    <t>99 9 01 11570</t>
  </si>
  <si>
    <t>2022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</si>
  <si>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</si>
  <si>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</si>
  <si>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</si>
  <si>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</si>
  <si>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</si>
  <si>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</si>
  <si>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</si>
  <si>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</si>
  <si>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</si>
  <si>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</si>
  <si>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07 2 01 S4840</t>
  </si>
  <si>
    <t>ПРОГНОЗИРУЕМЫЕ</t>
  </si>
  <si>
    <t xml:space="preserve">поступления налоговых, неналоговых доходов и безвозмездных поступлений </t>
  </si>
  <si>
    <t>в бюджет Никольского городского поселения Тосненского района Ленинградской области</t>
  </si>
  <si>
    <t>Код бюджетной классификации</t>
  </si>
  <si>
    <t>Источники доходов</t>
  </si>
  <si>
    <t>Сумма (тысяч 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</si>
  <si>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</si>
  <si>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</si>
  <si>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</si>
  <si>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</si>
  <si>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</si>
  <si>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</si>
  <si>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</si>
  <si>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</si>
  <si>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</si>
  <si>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</si>
  <si>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</si>
  <si>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</si>
  <si>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</si>
  <si>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</si>
  <si>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</si>
  <si>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</si>
  <si>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</si>
  <si>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</si>
  <si>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</si>
  <si>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</si>
  <si>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</si>
  <si>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</si>
  <si>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</si>
  <si>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</si>
  <si>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</si>
  <si>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</si>
  <si>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</si>
  <si>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</si>
  <si>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</si>
  <si>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(РАБОТ)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</si>
  <si>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</si>
  <si>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</si>
  <si>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</si>
  <si>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</si>
  <si>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</si>
  <si>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</si>
  <si>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</si>
  <si>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</si>
  <si>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1 14 06025 13 0000 430
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</si>
  <si>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</si>
  <si>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</si>
  <si>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</si>
  <si>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</si>
  <si>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</si>
  <si>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</si>
  <si>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</si>
  <si>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</si>
  <si>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</si>
  <si>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</si>
  <si>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</si>
  <si>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
</t>
  </si>
  <si>
    <t>Дотации бюджетам бюджетной системы Российской Федерации</t>
  </si>
  <si>
    <t>2 02 19999 13 0000 150</t>
  </si>
  <si>
    <t>Дотации бюджетам муниципальных образований Ленинградской области на поощрение достижения наилучших показателей оценки качества управления муниципальными финансами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</si>
  <si>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</si>
  <si>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</si>
  <si>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</si>
  <si>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 (мероприятия по реконструкции стадиона г. Никольское)</t>
  </si>
  <si>
    <t xml:space="preserve">2 02 20216 13 0000 150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</si>
  <si>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</si>
  <si>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2 02 25555 13 0000 150</t>
  </si>
  <si>
    <t>Субсидии бюджетам городских поселений на поддержку государственных
программ субъектов Российской Федерации и муниципальных программ
формирования современной городской среды</t>
  </si>
  <si>
    <t>2 02 29999 13 0000 150</t>
  </si>
  <si>
    <t>2 02 30000 00 0000 150</t>
  </si>
  <si>
    <t>Субвенции бюджетам бюджетной системы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</si>
  <si>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</si>
  <si>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</si>
  <si>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2 02 30024 13 0000 150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</si>
  <si>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</si>
  <si>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Ленинградской области в сфере административных правоотношений) </t>
  </si>
  <si>
    <t>2 02 25497 13 0000 150</t>
  </si>
  <si>
    <t>99 9 01 60670</t>
  </si>
  <si>
    <t>Охрана семьи и детства</t>
  </si>
  <si>
    <t>25 0 00 0000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</si>
  <si>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</si>
  <si>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</si>
  <si>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</si>
  <si>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99 9 01 13530</t>
  </si>
  <si>
    <t>Сельское хозяйство и рыболовство</t>
  </si>
  <si>
    <t xml:space="preserve">04 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</si>
  <si>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</si>
  <si>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</si>
  <si>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Прочие субсидии бюджетам городских поселений  (поддержка развития общественной инфраструктуры муниципального значения)</t>
  </si>
  <si>
    <t>2 02 16001 13 0000 150</t>
  </si>
  <si>
    <t>Социальная политика</t>
  </si>
  <si>
    <t xml:space="preserve">Дотации бюджетам городских поселений на выравнивание бюджетной обеспеченности из бюджетов муниципальных районов
</t>
  </si>
  <si>
    <t>2023 год</t>
  </si>
  <si>
    <t>Код</t>
  </si>
  <si>
    <t>Сумма   (тысяч рублей)</t>
  </si>
  <si>
    <t xml:space="preserve">Источники формирования дорожного фонда </t>
  </si>
  <si>
    <t>Никольского городского поселения Тосненского района Ленинградской области</t>
  </si>
  <si>
    <t>Итого</t>
  </si>
  <si>
    <t xml:space="preserve">Приложение №2                            </t>
  </si>
  <si>
    <t>25 0 01 S4310</t>
  </si>
  <si>
    <t>Cохранение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</si>
  <si>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17 0 00 00000</t>
  </si>
  <si>
    <t xml:space="preserve">Основное мероприятие "Проведение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учет" </t>
  </si>
  <si>
    <t>17 0 01 00000</t>
  </si>
  <si>
    <t>17 0 01 S7350</t>
  </si>
  <si>
    <t>Обеспечение мероприятий по землеустройству и землепользованию</t>
  </si>
  <si>
    <r>
      <t>Муниципальная программа</t>
    </r>
    <r>
      <rPr>
        <sz val="10"/>
        <rFont val="Times New Roman"/>
        <family val="1"/>
        <charset val="204"/>
      </rPr>
      <t>"</t>
    </r>
    <r>
      <rPr>
        <b/>
        <sz val="10"/>
        <rFont val="Times New Roman"/>
        <family val="1"/>
        <charset val="204"/>
      </rPr>
      <t xml:space="preserve"> Управление муниципальной собственностью и земельными ресурсами Никольского городского поселения Тосненского района Ленинградской области"</t>
    </r>
  </si>
  <si>
    <t>Муниципальная программа" Управление муниципальной собственностью и земельными ресурсами Никольского городского поселения Тосненского района Ленинградской области"</t>
  </si>
  <si>
    <t xml:space="preserve">Капитальный ремонт и ремонт автомобильных дорог общего пользования местного значения                                                                                                                                               </t>
  </si>
  <si>
    <t>Прочие субсидии бюджетам городских поселений и (субсидии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РФ от 07.05.2012 № 597 "О мероприятиях по реализации государственной социальной политике")</t>
  </si>
  <si>
    <t>Прочие субсидии бюджетам городских поселений  (субсидии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области)</t>
  </si>
  <si>
    <t>Выполнение работ по восстановлению поперечного профиля и ровности щебеночного покрытия дорог по адресу: Ленинградская область, Тосненский район, г.Никольское: ул. Полевая, ул. Песчаная</t>
  </si>
  <si>
    <t>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</si>
  <si>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</si>
  <si>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 xml:space="preserve">2 02 45393 13 0000 150 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</si>
  <si>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</si>
  <si>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10 1 R 153930</t>
  </si>
  <si>
    <t>10 1 R 100000</t>
  </si>
  <si>
    <t>Федеральный проект "Безопасные и качественные автомобильные дороги"</t>
  </si>
  <si>
    <t xml:space="preserve">Ремонт асфальтобетонного покрытия участка автомобильной дороги по адресу: Ленинградская область, Тосненский район, г. Никольское, Советский пр. (участок от перекрестка автодорог «Ульяновка-Отрадное» и «Подъезд к пос. Гладкое» до д.53 по Советскому пр.) 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</si>
  <si>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</si>
  <si>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2 02 40000 00 0000 150</t>
  </si>
  <si>
    <t>Субсидии бюджетам городских поселений на софинансирование капитальных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образований)</t>
  </si>
  <si>
    <t>Никольского  городского поселения</t>
  </si>
  <si>
    <t xml:space="preserve">Тосненского района </t>
  </si>
  <si>
    <t>Г код гл расп</t>
  </si>
  <si>
    <t>Муниципальная программа "Развитие и поддержка малого и среднего предпринимательства в Никольском городском поселении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</si>
  <si>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</si>
  <si>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</si>
  <si>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</si>
  <si>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</si>
  <si>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</si>
  <si>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Предоставление субсидий бюджетным, автономным учреждениям и иным некоммерческим организациям</t>
  </si>
  <si>
    <t>600</t>
  </si>
  <si>
    <t>cубсидии некоммерческим организациям (за исключением
государственных (муниципальных) учреждений)</t>
  </si>
  <si>
    <t>630</t>
  </si>
  <si>
    <t>Муниципальная программа "Развитие и поддержка малого и среднего предпринимательства в Никольском городского поселения Тосненского района Ленинградской области"</t>
  </si>
  <si>
    <t>Предоставление субсидий бюджетным, автономным
учреждениям и иным некоммерческим организациям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</si>
  <si>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</si>
  <si>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12 0 01 S4960</t>
  </si>
  <si>
    <t>Мероприятия по оснащению мест (площадок) накопления твердых коммунальных отходов ёмкостями для накопления твердых коммунальных отходов</t>
  </si>
  <si>
    <t xml:space="preserve">Приложение №1                                   </t>
  </si>
  <si>
    <t>Иные источники внутреннего финансирования дефицитов бюджетов</t>
  </si>
  <si>
    <t>014 01 00 00 00 00 0000 000</t>
  </si>
  <si>
    <t>Изменение остатков средств на счетах по учету средств бюджетов</t>
  </si>
  <si>
    <t>014 01 05 00 00 00 0000 000</t>
  </si>
  <si>
    <t>на 2022 год и на плановый период 2023 и 2024 годов</t>
  </si>
  <si>
    <t>2024 год</t>
  </si>
  <si>
    <t xml:space="preserve">Приложение №11                                     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</si>
  <si>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</si>
  <si>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2022 год</t>
  </si>
  <si>
    <t>Остаток средств дорожного фонда на 01.01.2022</t>
  </si>
  <si>
    <t>Распределение бюджетных ассигнований дорожного фонда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2022 год и на плановый период 2023 и 2024 годов</t>
  </si>
  <si>
    <t xml:space="preserve">Выполнение работ по ремонту асфальтобетонного покрытия по ул. Ручейная от ул. Школьная до ул. Центральная в п. Гладкое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</si>
  <si>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плановый период 2023 и 2024 годов 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</si>
  <si>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2022 год </t>
  </si>
  <si>
    <t>Ведомственная структура расходов бюджета Никольского городского поселения Тосненского района Ленинградской области на 2022 год</t>
  </si>
  <si>
    <t>Ведомственная структура расходов бюджета Никольского городского поселения Тосненского района Ленинградской области на плановый период 2023 и 2024 годов</t>
  </si>
  <si>
    <t xml:space="preserve">Приложение №3                             </t>
  </si>
  <si>
    <t xml:space="preserve">Приложение №4               </t>
  </si>
  <si>
    <t>Приложение №5</t>
  </si>
  <si>
    <t>Приложение №6</t>
  </si>
  <si>
    <t xml:space="preserve">Приложение №9                                      </t>
  </si>
  <si>
    <t xml:space="preserve"> 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</t>
  </si>
  <si>
    <t>Ремонт дворовой территории с расширением (стоянка) по адресу: г. Никольское, ул. Школьная, 18</t>
  </si>
  <si>
    <t>014 2 02 20216 13 0000 150</t>
  </si>
  <si>
    <t>100 1 03 02000 01 0000 110</t>
  </si>
  <si>
    <t>Комплекс процессных мероприятий</t>
  </si>
  <si>
    <t>06 4 00 00000</t>
  </si>
  <si>
    <t>Комплекс процессных мероприятий "Содействие в обеспечении жильем граждан Ленинградской области""</t>
  </si>
  <si>
    <t>06 4 01 00000</t>
  </si>
  <si>
    <t>Реализация мероприятий по обеспечению жильем молодых семей</t>
  </si>
  <si>
    <t>06 4 01 L4970</t>
  </si>
  <si>
    <t>07 4 00 00000</t>
  </si>
  <si>
    <t>Комплекс процессных мероприятий "Обеспечение отдыха, оздоровления, занятости детей, подростков и молодежи"</t>
  </si>
  <si>
    <t>07 4 01 00000</t>
  </si>
  <si>
    <t>07 4 01 12290</t>
  </si>
  <si>
    <t>Комплекс процессных мероприятий "Организация и проведение молодежных массовых мероприятий"</t>
  </si>
  <si>
    <t>07 4 02 00000</t>
  </si>
  <si>
    <t>07 4 02 11680</t>
  </si>
  <si>
    <t>Комплекс процессных мероприятий  "Развитие культуры на территории поселения"</t>
  </si>
  <si>
    <t>07 4 04 00000</t>
  </si>
  <si>
    <t>07 4 04 00160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</si>
  <si>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</si>
  <si>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 4 04 S0360</t>
  </si>
  <si>
    <t>07 4 04 11220</t>
  </si>
  <si>
    <t>08 4 00 00000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</si>
  <si>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</si>
  <si>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</si>
  <si>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 xml:space="preserve"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 </t>
  </si>
  <si>
    <t>08 4 01 11570</t>
  </si>
  <si>
    <t xml:space="preserve">Комплекс процессных мероприятий  "Обеспечения пожарной безопасности" </t>
  </si>
  <si>
    <t>08 4 02 00000</t>
  </si>
  <si>
    <t>08 4 02 11620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</si>
  <si>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</si>
  <si>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</si>
  <si>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</si>
  <si>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</si>
  <si>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</si>
  <si>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</si>
  <si>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10 4 01 10130</t>
  </si>
  <si>
    <t>Мероприятия, направленные на достижение целей проектов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</si>
  <si>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</si>
  <si>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</si>
  <si>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</si>
  <si>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</si>
  <si>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10 8 01 S4200</t>
  </si>
  <si>
    <t>Комплекс процессных мероприятий "Организация газоснабжения"</t>
  </si>
  <si>
    <t>11 4 01 00000</t>
  </si>
  <si>
    <t>11 4 00 00000</t>
  </si>
  <si>
    <t>11 4 01 13200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</si>
  <si>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</si>
  <si>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</si>
  <si>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</si>
  <si>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</si>
  <si>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</si>
  <si>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</si>
  <si>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Комплекс процессных мероприятий "Реализация функций в сфере обращения с отходами"</t>
  </si>
  <si>
    <t>Мероприятия по организации сбора и вывоза бытовых отходов</t>
  </si>
  <si>
    <t>12 4 02 00000</t>
  </si>
  <si>
    <t>12 4 02 13320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</si>
  <si>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</si>
  <si>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14 4 00 00000</t>
  </si>
  <si>
    <t>14 4 01 00000</t>
  </si>
  <si>
    <t>14 4 01 13180</t>
  </si>
  <si>
    <t>19 4 00 00000</t>
  </si>
  <si>
    <t>19 4 01 00000</t>
  </si>
  <si>
    <t>Обеспечение мероприятий по созданию мест (площадок) накопления твердых коммунальных отходов</t>
  </si>
  <si>
    <t>19 4 01 14790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</si>
  <si>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</si>
  <si>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</si>
  <si>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25 8 00 00000</t>
  </si>
  <si>
    <t>25 8 01 00000</t>
  </si>
  <si>
    <t>25 8 01 S4310</t>
  </si>
  <si>
    <t>Федеральный проекты, входящие в состав национальных проектов</t>
  </si>
  <si>
    <t>27 1 00 00000</t>
  </si>
  <si>
    <t>27 1 F2 00000</t>
  </si>
  <si>
    <t>27 1 F2 55550</t>
  </si>
  <si>
    <t>04 4 00 00000</t>
  </si>
  <si>
    <t>Комплекс процессных мероприятий "Развитие физической культуры и спорта"</t>
  </si>
  <si>
    <t>04 4 01 00000</t>
  </si>
  <si>
    <t>04 4 01 00160</t>
  </si>
  <si>
    <t>04 4 01 13300</t>
  </si>
  <si>
    <t>Федеральные проекты,не входящии в состав национальных проектов</t>
  </si>
  <si>
    <t>Федеральный проект " Развитие физической культуры и массового спорта"</t>
  </si>
  <si>
    <t>Строительство и реконструкция объектов спортивных объектов</t>
  </si>
  <si>
    <t>04  2 00 00000</t>
  </si>
  <si>
    <t>17 8 00 00000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</si>
  <si>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</si>
  <si>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>17 8 01 00000</t>
  </si>
  <si>
    <t>Прочие субсидии бюджетам городских поселений (субсидии на проведение кадастровых работ по образованию земельных участков из состава земель сельскохозяйственного назначения (конкурсные)</t>
  </si>
  <si>
    <t>Проведение кадастровых работ по образованию земельных участков из состава земель сельскохозяйственного назначения</t>
  </si>
  <si>
    <t>17 8 01 S4680</t>
  </si>
  <si>
    <t>Мероприятия по обустройству и содержанию территории спортивных объектов</t>
  </si>
  <si>
    <t xml:space="preserve">к  решению совета депутатов             </t>
  </si>
  <si>
    <t>от  27.12.2021 № 111</t>
  </si>
  <si>
    <t xml:space="preserve">к решению совета депутатов             </t>
  </si>
  <si>
    <t xml:space="preserve">к решению  совета депутатов             </t>
  </si>
  <si>
    <t>к  решению совета депутатов</t>
  </si>
  <si>
    <t>от   27.12.2021 № 111</t>
  </si>
  <si>
    <t>Реализация мероприятий, направленных на повышение качества городской среды</t>
  </si>
  <si>
    <t>12 4 01 S4800</t>
  </si>
  <si>
    <t>Субсидии на реализацию мероприятий, направленных на повышение качества городской среды (конкурсные)</t>
  </si>
  <si>
    <t>Приложение №7</t>
  </si>
  <si>
    <t>Источники внутреннего финансирования дефицита  бюджета Никольского городского поселения Тосненского района Ленинградской области на 2022 год и на плановый период 2023 и 2024 годов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</si>
  <si>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области"</t>
  </si>
  <si>
    <t xml:space="preserve">к  решению  совета депутатов             </t>
  </si>
  <si>
    <t>от 27.12.2021 № 111</t>
  </si>
  <si>
    <t>Адресная инвестиционная программа Никольского городского поселения Тосненского района Ленинградской области на 2022 год и на плановый период 2023 и 2024 годов</t>
  </si>
  <si>
    <t>Наименование объекта</t>
  </si>
  <si>
    <t>Бюджетополучатель</t>
  </si>
  <si>
    <t>Источники финансирования</t>
  </si>
  <si>
    <t>Сумма, тыс. рублей</t>
  </si>
  <si>
    <t>Ввод в эксплуатацию объекта</t>
  </si>
  <si>
    <t xml:space="preserve">Муниципальная программа "Газификация территории Никольского городского поселения Тосненского района Ленинградской области" </t>
  </si>
  <si>
    <t>Подводящий газопровод к индивидуальным жилым домам по ул. Мирная и ул. Речная г.Никольское (проектно-изыскательские работы)</t>
  </si>
  <si>
    <t xml:space="preserve">Администрация Никольского                 городского поселения Тосненского района Ленинградской области </t>
  </si>
  <si>
    <t>местный бюджет</t>
  </si>
  <si>
    <t>областной бюджет</t>
  </si>
  <si>
    <t>Итого по объекту</t>
  </si>
  <si>
    <t>2021г.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</si>
  <si>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(строительно-монтажные работы)</t>
  </si>
  <si>
    <t>Реконструкция канализационных очистных сооружений г. Никольское  (леноблгосэкспертиза)</t>
  </si>
  <si>
    <t>Строительство водовода от магистрального водовода "Невский водопровод" до площадки резервуаров чистой воды г. Никольское (леноблгосэкспертиза)</t>
  </si>
  <si>
    <t>ИТОГО</t>
  </si>
  <si>
    <t>по Муниципальной программе</t>
  </si>
  <si>
    <t>Подводящий газопровод к индивидуальным жилым домам строительство объектов по ул. Дачная, ул. Вишневая г. Никольского</t>
  </si>
  <si>
    <t>Реконструкция стадиона
 г. Никольское по адресу: Ленинградская область, Тосненский район, г. Никольское, ул. Дачная, д.6а</t>
  </si>
  <si>
    <t>Замена кровли и усиление конструкций покрытия здания ФОК №2, расположенного по адресу:Ленинградская область, Тосненский район, г.Никольское, ул.Заводская, д.5</t>
  </si>
  <si>
    <t>х</t>
  </si>
  <si>
    <t>по адресным инвестициям</t>
  </si>
  <si>
    <t>Приложение №8</t>
  </si>
  <si>
    <t xml:space="preserve">Приложение №9                                   </t>
  </si>
  <si>
    <t>Строительство "Физкультурно-оздоровительного комплекса с универсальным игровым залом 36*18м" по адресу:Ленинградская область, Тосненский район, г. Никольское, ул. Дачная, д.6.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</si>
  <si>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</si>
  <si>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>17 8 01 S468Ю</t>
  </si>
  <si>
    <t>от 19.04.2022 № 121</t>
  </si>
  <si>
    <t>от  19.04.2022 № 121</t>
  </si>
  <si>
    <t>к решению совета депутатов</t>
  </si>
  <si>
    <t>Мероприятия по благоустройству и содержанию территории спортивных объектов</t>
  </si>
  <si>
    <t>04 4 01 14050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</si>
</sst>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"/>
    <numFmt numFmtId="166" formatCode="#,##0.000"/>
    <numFmt numFmtId="167" formatCode="?"/>
    <numFmt numFmtId="168" formatCode="000000"/>
    <numFmt numFmtId="169" formatCode="#,##0.00000"/>
    <numFmt numFmtId="170" formatCode="_-* #,##0.00\ _₽_-;\-* #,##0.00\ _₽_-;_-* &quot;-&quot;??\ _₽_-;_-@_-"/>
  </numFmts>
  <fonts count="3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3" fillId="0" borderId="0"/>
    <xf numFmtId="0" fontId="2" fillId="0" borderId="0"/>
    <xf numFmtId="0" fontId="2" fillId="0" borderId="0"/>
    <xf numFmtId="0" fontId="3" fillId="0" borderId="0"/>
  </cellStyleXfs>
  <cellXfs count="557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/>
    <xf numFmtId="0" fontId="4" fillId="0" borderId="0" xfId="1" applyFont="1"/>
    <xf numFmtId="166" fontId="4" fillId="0" borderId="0" xfId="1" applyNumberFormat="1" applyFont="1"/>
    <xf numFmtId="0" fontId="4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0" fillId="3" borderId="0" xfId="0" applyFill="1"/>
    <xf numFmtId="0" fontId="4" fillId="0" borderId="0" xfId="5" applyFont="1" applyFill="1"/>
    <xf numFmtId="0" fontId="4" fillId="0" borderId="0" xfId="5" applyFont="1" applyFill="1" applyAlignment="1">
      <alignment horizontal="left"/>
    </xf>
    <xf numFmtId="49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right"/>
    </xf>
    <xf numFmtId="0" fontId="5" fillId="0" borderId="0" xfId="5" applyFont="1" applyFill="1" applyAlignment="1">
      <alignment horizontal="center"/>
    </xf>
    <xf numFmtId="0" fontId="5" fillId="0" borderId="0" xfId="5" applyFont="1" applyFill="1"/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0" xfId="5" applyFont="1" applyFill="1"/>
    <xf numFmtId="49" fontId="7" fillId="0" borderId="1" xfId="5" applyNumberFormat="1" applyFont="1" applyFill="1" applyBorder="1" applyAlignment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7" fillId="0" borderId="0" xfId="5" applyFont="1" applyFill="1"/>
    <xf numFmtId="49" fontId="9" fillId="4" borderId="1" xfId="5" applyNumberFormat="1" applyFont="1" applyFill="1" applyBorder="1" applyAlignment="1">
      <alignment horizontal="left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49" fontId="10" fillId="4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0" xfId="5" applyFont="1" applyFill="1"/>
    <xf numFmtId="49" fontId="10" fillId="0" borderId="1" xfId="5" applyNumberFormat="1" applyFont="1" applyFill="1" applyBorder="1" applyAlignment="1">
      <alignment horizontal="left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left" vertical="center" wrapText="1"/>
    </xf>
    <xf numFmtId="166" fontId="8" fillId="0" borderId="1" xfId="5" applyNumberFormat="1" applyFont="1" applyFill="1" applyBorder="1" applyAlignment="1">
      <alignment horizontal="right" vertical="center" wrapText="1"/>
    </xf>
    <xf numFmtId="49" fontId="8" fillId="0" borderId="1" xfId="5" applyNumberFormat="1" applyFont="1" applyFill="1" applyBorder="1" applyAlignment="1">
      <alignment horizontal="left" vertical="center" wrapText="1" indent="2"/>
    </xf>
    <xf numFmtId="166" fontId="7" fillId="0" borderId="0" xfId="5" applyNumberFormat="1" applyFont="1" applyFill="1"/>
    <xf numFmtId="0" fontId="8" fillId="0" borderId="1" xfId="5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left" vertical="center" wrapText="1"/>
    </xf>
    <xf numFmtId="49" fontId="8" fillId="3" borderId="1" xfId="5" applyNumberFormat="1" applyFont="1" applyFill="1" applyBorder="1" applyAlignment="1">
      <alignment horizontal="left" vertical="center" wrapText="1"/>
    </xf>
    <xf numFmtId="166" fontId="9" fillId="0" borderId="0" xfId="5" applyNumberFormat="1" applyFont="1" applyFill="1"/>
    <xf numFmtId="49" fontId="9" fillId="4" borderId="1" xfId="5" applyNumberFormat="1" applyFont="1" applyFill="1" applyBorder="1" applyAlignment="1">
      <alignment vertical="center" wrapText="1"/>
    </xf>
    <xf numFmtId="49" fontId="9" fillId="4" borderId="1" xfId="2" applyNumberFormat="1" applyFont="1" applyFill="1" applyBorder="1" applyAlignment="1" applyProtection="1">
      <alignment horizontal="center" vertical="center" wrapText="1"/>
    </xf>
    <xf numFmtId="49" fontId="10" fillId="4" borderId="1" xfId="2" applyNumberFormat="1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/>
    <xf numFmtId="49" fontId="7" fillId="3" borderId="1" xfId="5" applyNumberFormat="1" applyFont="1" applyFill="1" applyBorder="1" applyAlignment="1">
      <alignment horizontal="left" vertical="center" wrapText="1"/>
    </xf>
    <xf numFmtId="49" fontId="7" fillId="3" borderId="1" xfId="5" applyNumberFormat="1" applyFont="1" applyFill="1" applyBorder="1" applyAlignment="1">
      <alignment horizontal="center" vertical="center" wrapText="1"/>
    </xf>
    <xf numFmtId="49" fontId="10" fillId="3" borderId="1" xfId="5" applyNumberFormat="1" applyFont="1" applyFill="1" applyBorder="1" applyAlignment="1">
      <alignment horizontal="left" vertical="center" wrapText="1"/>
    </xf>
    <xf numFmtId="49" fontId="10" fillId="3" borderId="1" xfId="5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left" vertical="center" wrapText="1" indent="2"/>
    </xf>
    <xf numFmtId="166" fontId="8" fillId="0" borderId="0" xfId="5" applyNumberFormat="1" applyFont="1" applyFill="1"/>
    <xf numFmtId="49" fontId="11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166" fontId="10" fillId="0" borderId="0" xfId="5" applyNumberFormat="1" applyFont="1" applyFill="1"/>
    <xf numFmtId="0" fontId="8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wrapText="1" indent="2"/>
    </xf>
    <xf numFmtId="0" fontId="13" fillId="0" borderId="1" xfId="2" applyFont="1" applyBorder="1" applyAlignment="1">
      <alignment horizontal="left" wrapText="1" indent="2"/>
    </xf>
    <xf numFmtId="0" fontId="9" fillId="4" borderId="1" xfId="2" applyFont="1" applyFill="1" applyBorder="1" applyAlignment="1">
      <alignment horizontal="left" vertical="center" wrapText="1"/>
    </xf>
    <xf numFmtId="0" fontId="10" fillId="4" borderId="1" xfId="5" applyFont="1" applyFill="1" applyBorder="1" applyAlignment="1">
      <alignment horizont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6" fillId="0" borderId="0" xfId="3" applyFont="1" applyFill="1" applyAlignment="1"/>
    <xf numFmtId="0" fontId="6" fillId="0" borderId="0" xfId="3" applyFont="1" applyFill="1" applyAlignment="1">
      <alignment wrapText="1"/>
    </xf>
    <xf numFmtId="0" fontId="6" fillId="0" borderId="0" xfId="3" applyFont="1" applyAlignment="1"/>
    <xf numFmtId="0" fontId="6" fillId="0" borderId="0" xfId="3" applyFont="1" applyAlignment="1">
      <alignment wrapText="1"/>
    </xf>
    <xf numFmtId="0" fontId="6" fillId="0" borderId="0" xfId="0" applyFont="1" applyFill="1"/>
    <xf numFmtId="0" fontId="6" fillId="0" borderId="0" xfId="0" applyFont="1"/>
    <xf numFmtId="0" fontId="6" fillId="0" borderId="0" xfId="3" applyFont="1"/>
    <xf numFmtId="0" fontId="6" fillId="3" borderId="0" xfId="3" applyFont="1" applyFill="1" applyAlignment="1">
      <alignment wrapText="1"/>
    </xf>
    <xf numFmtId="0" fontId="4" fillId="0" borderId="0" xfId="1" applyFont="1" applyFill="1"/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49" fontId="7" fillId="3" borderId="3" xfId="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8" fontId="8" fillId="0" borderId="1" xfId="5" applyNumberFormat="1" applyFont="1" applyFill="1" applyBorder="1" applyAlignment="1">
      <alignment horizontal="left" vertical="center" wrapText="1"/>
    </xf>
    <xf numFmtId="168" fontId="8" fillId="0" borderId="1" xfId="5" applyNumberFormat="1" applyFont="1" applyFill="1" applyBorder="1" applyAlignment="1">
      <alignment horizontal="left" vertical="center" wrapText="1" indent="2"/>
    </xf>
    <xf numFmtId="168" fontId="8" fillId="3" borderId="1" xfId="5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168" fontId="8" fillId="3" borderId="1" xfId="5" applyNumberFormat="1" applyFont="1" applyFill="1" applyBorder="1" applyAlignment="1">
      <alignment horizontal="left" vertical="center" wrapText="1" indent="2"/>
    </xf>
    <xf numFmtId="0" fontId="7" fillId="4" borderId="1" xfId="1" applyFont="1" applyFill="1" applyBorder="1"/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/>
    <xf numFmtId="166" fontId="8" fillId="0" borderId="1" xfId="5" applyNumberFormat="1" applyFont="1" applyFill="1" applyBorder="1" applyAlignment="1">
      <alignment vertical="center" wrapText="1"/>
    </xf>
    <xf numFmtId="0" fontId="8" fillId="0" borderId="1" xfId="5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wrapText="1" indent="2"/>
    </xf>
    <xf numFmtId="0" fontId="11" fillId="0" borderId="1" xfId="2" applyFont="1" applyFill="1" applyBorder="1" applyAlignment="1">
      <alignment horizontal="left" vertical="center" wrapText="1"/>
    </xf>
    <xf numFmtId="0" fontId="6" fillId="0" borderId="0" xfId="3" applyFont="1" applyFill="1"/>
    <xf numFmtId="0" fontId="15" fillId="0" borderId="0" xfId="5" applyFont="1" applyFill="1"/>
    <xf numFmtId="0" fontId="12" fillId="0" borderId="1" xfId="2" applyFont="1" applyFill="1" applyBorder="1" applyAlignment="1">
      <alignment horizontal="left" vertical="center" wrapText="1"/>
    </xf>
    <xf numFmtId="49" fontId="10" fillId="0" borderId="3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4" fillId="0" borderId="0" xfId="0" applyFont="1" applyFill="1"/>
    <xf numFmtId="0" fontId="4" fillId="0" borderId="0" xfId="0" applyFont="1" applyFill="1" applyBorder="1"/>
    <xf numFmtId="166" fontId="8" fillId="0" borderId="1" xfId="1" applyNumberFormat="1" applyFont="1" applyFill="1" applyBorder="1" applyAlignment="1">
      <alignment vertical="center" wrapText="1"/>
    </xf>
    <xf numFmtId="0" fontId="8" fillId="0" borderId="0" xfId="0" applyFont="1"/>
    <xf numFmtId="49" fontId="13" fillId="0" borderId="1" xfId="0" applyNumberFormat="1" applyFont="1" applyFill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left" wrapText="1"/>
    </xf>
    <xf numFmtId="49" fontId="8" fillId="0" borderId="4" xfId="5" applyNumberFormat="1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left" vertical="center" wrapText="1"/>
    </xf>
    <xf numFmtId="49" fontId="16" fillId="0" borderId="1" xfId="5" applyNumberFormat="1" applyFont="1" applyFill="1" applyBorder="1" applyAlignment="1">
      <alignment horizontal="left" vertical="center" wrapText="1" indent="2"/>
    </xf>
    <xf numFmtId="0" fontId="17" fillId="0" borderId="1" xfId="0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left" vertical="center" wrapText="1"/>
    </xf>
    <xf numFmtId="167" fontId="16" fillId="0" borderId="1" xfId="0" applyNumberFormat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9" fillId="5" borderId="1" xfId="5" applyNumberFormat="1" applyFont="1" applyFill="1" applyBorder="1" applyAlignment="1">
      <alignment horizontal="left" vertical="center" wrapText="1"/>
    </xf>
    <xf numFmtId="49" fontId="9" fillId="5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vertical="center" wrapText="1"/>
    </xf>
    <xf numFmtId="49" fontId="8" fillId="0" borderId="1" xfId="5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/>
    <xf numFmtId="164" fontId="8" fillId="0" borderId="1" xfId="1" applyNumberFormat="1" applyFont="1" applyFill="1" applyBorder="1" applyAlignment="1">
      <alignment horizontal="right" vertical="center" wrapText="1"/>
    </xf>
    <xf numFmtId="0" fontId="6" fillId="0" borderId="0" xfId="4" applyFont="1"/>
    <xf numFmtId="0" fontId="8" fillId="0" borderId="0" xfId="4" applyFont="1"/>
    <xf numFmtId="165" fontId="8" fillId="0" borderId="0" xfId="4" applyNumberFormat="1" applyFont="1"/>
    <xf numFmtId="0" fontId="8" fillId="0" borderId="0" xfId="4" applyFont="1" applyAlignment="1">
      <alignment horizontal="right"/>
    </xf>
    <xf numFmtId="0" fontId="4" fillId="0" borderId="0" xfId="4" applyFont="1"/>
    <xf numFmtId="0" fontId="19" fillId="0" borderId="1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166" fontId="8" fillId="0" borderId="0" xfId="4" applyNumberFormat="1" applyFont="1"/>
    <xf numFmtId="0" fontId="8" fillId="3" borderId="0" xfId="4" applyFont="1" applyFill="1"/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4" applyFont="1"/>
    <xf numFmtId="0" fontId="4" fillId="0" borderId="0" xfId="3" applyFont="1"/>
    <xf numFmtId="0" fontId="7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left" vertical="top" wrapText="1"/>
    </xf>
    <xf numFmtId="49" fontId="8" fillId="0" borderId="1" xfId="5" applyNumberFormat="1" applyFont="1" applyBorder="1" applyAlignment="1">
      <alignment horizontal="left" vertical="center" wrapText="1" indent="2"/>
    </xf>
    <xf numFmtId="0" fontId="11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5" fillId="0" borderId="0" xfId="0" applyFont="1"/>
    <xf numFmtId="0" fontId="2" fillId="0" borderId="0" xfId="3"/>
    <xf numFmtId="0" fontId="2" fillId="0" borderId="0" xfId="3" applyAlignment="1">
      <alignment horizontal="left"/>
    </xf>
    <xf numFmtId="0" fontId="2" fillId="0" borderId="0" xfId="3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4" fillId="0" borderId="0" xfId="3" applyFont="1" applyAlignment="1">
      <alignment horizontal="left"/>
    </xf>
    <xf numFmtId="49" fontId="11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21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4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/>
    </xf>
    <xf numFmtId="0" fontId="26" fillId="6" borderId="1" xfId="0" applyFont="1" applyFill="1" applyBorder="1" applyAlignment="1">
      <alignment horizontal="left" vertical="center" wrapText="1"/>
    </xf>
    <xf numFmtId="0" fontId="5" fillId="6" borderId="1" xfId="4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horizontal="center" vertical="center" wrapText="1"/>
    </xf>
    <xf numFmtId="49" fontId="7" fillId="6" borderId="1" xfId="5" applyNumberFormat="1" applyFont="1" applyFill="1" applyBorder="1" applyAlignment="1">
      <alignment horizontal="left" vertical="center" wrapText="1"/>
    </xf>
    <xf numFmtId="49" fontId="7" fillId="6" borderId="1" xfId="5" applyNumberFormat="1" applyFont="1" applyFill="1" applyBorder="1" applyAlignment="1">
      <alignment horizontal="center" vertical="center" wrapText="1"/>
    </xf>
    <xf numFmtId="49" fontId="8" fillId="6" borderId="1" xfId="5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1" xfId="1" applyFont="1" applyFill="1" applyBorder="1" applyAlignment="1">
      <alignment vertical="center" wrapText="1"/>
    </xf>
    <xf numFmtId="49" fontId="10" fillId="3" borderId="1" xfId="5" applyNumberFormat="1" applyFont="1" applyFill="1" applyBorder="1" applyAlignment="1">
      <alignment horizontal="left" vertical="center" wrapText="1" indent="2"/>
    </xf>
    <xf numFmtId="0" fontId="8" fillId="0" borderId="0" xfId="5" applyFont="1"/>
    <xf numFmtId="0" fontId="8" fillId="0" borderId="0" xfId="5" applyFont="1" applyAlignment="1">
      <alignment horizontal="center"/>
    </xf>
    <xf numFmtId="49" fontId="8" fillId="0" borderId="0" xfId="5" applyNumberFormat="1" applyFont="1" applyAlignment="1">
      <alignment horizontal="center"/>
    </xf>
    <xf numFmtId="0" fontId="6" fillId="0" borderId="0" xfId="5" applyFont="1"/>
    <xf numFmtId="0" fontId="8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7" fillId="0" borderId="0" xfId="5" applyFont="1"/>
    <xf numFmtId="0" fontId="7" fillId="0" borderId="0" xfId="5" applyFont="1" applyAlignment="1">
      <alignment horizontal="center"/>
    </xf>
    <xf numFmtId="49" fontId="8" fillId="0" borderId="1" xfId="5" applyNumberFormat="1" applyFont="1" applyBorder="1" applyAlignment="1">
      <alignment horizontal="center" vertical="center" wrapText="1"/>
    </xf>
    <xf numFmtId="0" fontId="28" fillId="0" borderId="0" xfId="5" applyFont="1"/>
    <xf numFmtId="49" fontId="9" fillId="0" borderId="1" xfId="5" applyNumberFormat="1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29" fillId="0" borderId="0" xfId="5" applyFont="1"/>
    <xf numFmtId="49" fontId="7" fillId="0" borderId="1" xfId="5" applyNumberFormat="1" applyFont="1" applyBorder="1" applyAlignment="1">
      <alignment horizontal="left" vertical="center" wrapText="1"/>
    </xf>
    <xf numFmtId="49" fontId="7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right" vertical="center" wrapText="1"/>
    </xf>
    <xf numFmtId="49" fontId="8" fillId="0" borderId="1" xfId="5" applyNumberFormat="1" applyFont="1" applyBorder="1" applyAlignment="1">
      <alignment horizontal="left" vertical="center" wrapText="1"/>
    </xf>
    <xf numFmtId="0" fontId="30" fillId="0" borderId="0" xfId="5" applyFont="1"/>
    <xf numFmtId="49" fontId="10" fillId="4" borderId="1" xfId="2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left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31" fillId="0" borderId="0" xfId="5" applyFont="1"/>
    <xf numFmtId="0" fontId="1" fillId="0" borderId="0" xfId="5" applyFont="1"/>
    <xf numFmtId="0" fontId="10" fillId="0" borderId="1" xfId="5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10" fillId="0" borderId="0" xfId="5" applyFont="1"/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wrapText="1"/>
    </xf>
    <xf numFmtId="0" fontId="32" fillId="0" borderId="0" xfId="5" applyFont="1"/>
    <xf numFmtId="0" fontId="10" fillId="0" borderId="1" xfId="5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0" fontId="13" fillId="0" borderId="1" xfId="2" applyFont="1" applyBorder="1" applyAlignment="1">
      <alignment horizontal="left" vertical="center" wrapText="1" indent="2"/>
    </xf>
    <xf numFmtId="49" fontId="8" fillId="0" borderId="1" xfId="5" applyNumberFormat="1" applyFont="1" applyBorder="1" applyAlignment="1">
      <alignment vertical="top" wrapText="1"/>
    </xf>
    <xf numFmtId="0" fontId="9" fillId="4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9" fillId="0" borderId="0" xfId="5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167" fontId="16" fillId="0" borderId="1" xfId="0" applyNumberFormat="1" applyFont="1" applyBorder="1" applyAlignment="1">
      <alignment horizontal="left" vertical="center" wrapText="1"/>
    </xf>
    <xf numFmtId="49" fontId="16" fillId="0" borderId="1" xfId="5" applyNumberFormat="1" applyFont="1" applyBorder="1" applyAlignment="1">
      <alignment horizontal="left" vertical="center" wrapText="1"/>
    </xf>
    <xf numFmtId="49" fontId="16" fillId="0" borderId="1" xfId="5" applyNumberFormat="1" applyFont="1" applyBorder="1" applyAlignment="1">
      <alignment horizontal="left" vertical="center" wrapText="1" indent="2"/>
    </xf>
    <xf numFmtId="0" fontId="17" fillId="0" borderId="1" xfId="0" applyFont="1" applyBorder="1" applyAlignment="1">
      <alignment vertical="center" wrapText="1"/>
    </xf>
    <xf numFmtId="0" fontId="16" fillId="0" borderId="1" xfId="5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 indent="2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169" fontId="5" fillId="6" borderId="1" xfId="4" applyNumberFormat="1" applyFont="1" applyFill="1" applyBorder="1" applyAlignment="1">
      <alignment horizontal="right" vertical="center" wrapText="1"/>
    </xf>
    <xf numFmtId="169" fontId="21" fillId="6" borderId="1" xfId="4" applyNumberFormat="1" applyFont="1" applyFill="1" applyBorder="1" applyAlignment="1">
      <alignment horizontal="right" vertical="center" wrapText="1"/>
    </xf>
    <xf numFmtId="169" fontId="18" fillId="0" borderId="1" xfId="4" applyNumberFormat="1" applyFont="1" applyBorder="1" applyAlignment="1">
      <alignment horizontal="right" vertical="center" wrapText="1"/>
    </xf>
    <xf numFmtId="169" fontId="22" fillId="6" borderId="1" xfId="4" applyNumberFormat="1" applyFont="1" applyFill="1" applyBorder="1" applyAlignment="1">
      <alignment horizontal="right" vertical="center" wrapText="1"/>
    </xf>
    <xf numFmtId="1" fontId="4" fillId="0" borderId="1" xfId="3" applyNumberFormat="1" applyFont="1" applyBorder="1" applyAlignment="1">
      <alignment horizontal="center" vertical="center"/>
    </xf>
    <xf numFmtId="169" fontId="21" fillId="6" borderId="1" xfId="0" applyNumberFormat="1" applyFont="1" applyFill="1" applyBorder="1" applyAlignment="1">
      <alignment horizontal="right" vertical="center" wrapText="1"/>
    </xf>
    <xf numFmtId="169" fontId="18" fillId="0" borderId="1" xfId="0" applyNumberFormat="1" applyFont="1" applyBorder="1" applyAlignment="1">
      <alignment horizontal="right" vertical="center" wrapText="1"/>
    </xf>
    <xf numFmtId="169" fontId="8" fillId="0" borderId="1" xfId="3" applyNumberFormat="1" applyFont="1" applyBorder="1" applyAlignment="1">
      <alignment horizontal="center" vertical="center"/>
    </xf>
    <xf numFmtId="169" fontId="7" fillId="6" borderId="1" xfId="3" applyNumberFormat="1" applyFont="1" applyFill="1" applyBorder="1" applyAlignment="1">
      <alignment horizontal="center" vertical="center"/>
    </xf>
    <xf numFmtId="169" fontId="8" fillId="0" borderId="1" xfId="5" applyNumberFormat="1" applyFont="1" applyBorder="1" applyAlignment="1">
      <alignment horizontal="right" vertical="center" wrapText="1"/>
    </xf>
    <xf numFmtId="169" fontId="4" fillId="0" borderId="1" xfId="3" applyNumberFormat="1" applyFont="1" applyBorder="1" applyAlignment="1">
      <alignment horizontal="center" vertical="center"/>
    </xf>
    <xf numFmtId="169" fontId="5" fillId="6" borderId="1" xfId="3" applyNumberFormat="1" applyFont="1" applyFill="1" applyBorder="1" applyAlignment="1">
      <alignment horizontal="center" vertical="center"/>
    </xf>
    <xf numFmtId="169" fontId="11" fillId="6" borderId="1" xfId="1" applyNumberFormat="1" applyFont="1" applyFill="1" applyBorder="1" applyAlignment="1">
      <alignment vertical="center"/>
    </xf>
    <xf numFmtId="169" fontId="11" fillId="0" borderId="1" xfId="1" applyNumberFormat="1" applyFont="1" applyBorder="1" applyAlignment="1">
      <alignment vertical="center" wrapText="1"/>
    </xf>
    <xf numFmtId="169" fontId="14" fillId="0" borderId="1" xfId="1" applyNumberFormat="1" applyFont="1" applyBorder="1" applyAlignment="1">
      <alignment vertical="center" wrapText="1"/>
    </xf>
    <xf numFmtId="169" fontId="12" fillId="0" borderId="1" xfId="1" applyNumberFormat="1" applyFont="1" applyBorder="1" applyAlignment="1">
      <alignment vertical="center" wrapText="1"/>
    </xf>
    <xf numFmtId="169" fontId="13" fillId="0" borderId="1" xfId="1" applyNumberFormat="1" applyFont="1" applyBorder="1" applyAlignment="1">
      <alignment vertical="center" wrapText="1"/>
    </xf>
    <xf numFmtId="169" fontId="13" fillId="0" borderId="1" xfId="1" applyNumberFormat="1" applyFont="1" applyFill="1" applyBorder="1" applyAlignment="1">
      <alignment vertical="center" wrapText="1"/>
    </xf>
    <xf numFmtId="169" fontId="7" fillId="6" borderId="1" xfId="5" applyNumberFormat="1" applyFont="1" applyFill="1" applyBorder="1" applyAlignment="1">
      <alignment horizontal="right" vertical="center"/>
    </xf>
    <xf numFmtId="169" fontId="9" fillId="4" borderId="1" xfId="5" applyNumberFormat="1" applyFont="1" applyFill="1" applyBorder="1" applyAlignment="1">
      <alignment horizontal="right" vertical="center"/>
    </xf>
    <xf numFmtId="169" fontId="9" fillId="0" borderId="1" xfId="5" applyNumberFormat="1" applyFont="1" applyFill="1" applyBorder="1" applyAlignment="1">
      <alignment horizontal="right" vertical="center" wrapText="1"/>
    </xf>
    <xf numFmtId="169" fontId="7" fillId="0" borderId="1" xfId="5" applyNumberFormat="1" applyFont="1" applyFill="1" applyBorder="1" applyAlignment="1">
      <alignment horizontal="right" vertical="center" wrapText="1"/>
    </xf>
    <xf numFmtId="169" fontId="10" fillId="0" borderId="1" xfId="5" applyNumberFormat="1" applyFont="1" applyFill="1" applyBorder="1" applyAlignment="1">
      <alignment horizontal="right" vertical="center" wrapText="1"/>
    </xf>
    <xf numFmtId="169" fontId="8" fillId="0" borderId="1" xfId="5" applyNumberFormat="1" applyFont="1" applyFill="1" applyBorder="1" applyAlignment="1">
      <alignment horizontal="right" vertical="center" wrapText="1"/>
    </xf>
    <xf numFmtId="169" fontId="9" fillId="4" borderId="1" xfId="5" applyNumberFormat="1" applyFont="1" applyFill="1" applyBorder="1" applyAlignment="1">
      <alignment horizontal="right" vertical="center" wrapText="1"/>
    </xf>
    <xf numFmtId="169" fontId="8" fillId="0" borderId="1" xfId="5" applyNumberFormat="1" applyFont="1" applyFill="1" applyBorder="1" applyAlignment="1">
      <alignment horizontal="right" vertical="center"/>
    </xf>
    <xf numFmtId="169" fontId="9" fillId="4" borderId="1" xfId="2" applyNumberFormat="1" applyFont="1" applyFill="1" applyBorder="1" applyAlignment="1">
      <alignment horizontal="right" vertical="center" wrapText="1"/>
    </xf>
    <xf numFmtId="169" fontId="7" fillId="0" borderId="1" xfId="2" applyNumberFormat="1" applyFont="1" applyFill="1" applyBorder="1" applyAlignment="1">
      <alignment horizontal="right" vertical="center" wrapText="1"/>
    </xf>
    <xf numFmtId="169" fontId="9" fillId="0" borderId="1" xfId="2" applyNumberFormat="1" applyFont="1" applyFill="1" applyBorder="1" applyAlignment="1">
      <alignment horizontal="right" vertical="center" wrapText="1"/>
    </xf>
    <xf numFmtId="169" fontId="10" fillId="0" borderId="1" xfId="2" applyNumberFormat="1" applyFont="1" applyFill="1" applyBorder="1" applyAlignment="1">
      <alignment horizontal="right" vertical="center" wrapText="1"/>
    </xf>
    <xf numFmtId="169" fontId="8" fillId="0" borderId="1" xfId="2" applyNumberFormat="1" applyFont="1" applyFill="1" applyBorder="1" applyAlignment="1">
      <alignment horizontal="right" vertical="center" wrapText="1"/>
    </xf>
    <xf numFmtId="169" fontId="9" fillId="5" borderId="1" xfId="5" applyNumberFormat="1" applyFont="1" applyFill="1" applyBorder="1" applyAlignment="1">
      <alignment horizontal="right" vertical="center" wrapText="1"/>
    </xf>
    <xf numFmtId="169" fontId="9" fillId="0" borderId="1" xfId="5" applyNumberFormat="1" applyFont="1" applyBorder="1" applyAlignment="1">
      <alignment horizontal="right" vertical="center" wrapText="1"/>
    </xf>
    <xf numFmtId="169" fontId="7" fillId="0" borderId="1" xfId="5" applyNumberFormat="1" applyFont="1" applyBorder="1" applyAlignment="1">
      <alignment horizontal="right" vertical="center" wrapText="1"/>
    </xf>
    <xf numFmtId="169" fontId="10" fillId="0" borderId="1" xfId="5" applyNumberFormat="1" applyFont="1" applyBorder="1" applyAlignment="1">
      <alignment horizontal="right" vertical="center" wrapText="1"/>
    </xf>
    <xf numFmtId="169" fontId="8" fillId="0" borderId="1" xfId="5" applyNumberFormat="1" applyFont="1" applyBorder="1" applyAlignment="1">
      <alignment horizontal="right" vertical="center"/>
    </xf>
    <xf numFmtId="169" fontId="9" fillId="0" borderId="1" xfId="2" applyNumberFormat="1" applyFont="1" applyBorder="1" applyAlignment="1">
      <alignment horizontal="right" vertical="center" wrapText="1"/>
    </xf>
    <xf numFmtId="169" fontId="7" fillId="0" borderId="1" xfId="2" applyNumberFormat="1" applyFont="1" applyBorder="1" applyAlignment="1">
      <alignment horizontal="right" vertical="center" wrapText="1"/>
    </xf>
    <xf numFmtId="169" fontId="10" fillId="0" borderId="1" xfId="2" applyNumberFormat="1" applyFont="1" applyBorder="1" applyAlignment="1">
      <alignment horizontal="right" vertical="center" wrapText="1"/>
    </xf>
    <xf numFmtId="169" fontId="8" fillId="0" borderId="1" xfId="2" applyNumberFormat="1" applyFont="1" applyBorder="1" applyAlignment="1">
      <alignment horizontal="right" vertical="center" wrapText="1"/>
    </xf>
    <xf numFmtId="169" fontId="11" fillId="4" borderId="1" xfId="1" applyNumberFormat="1" applyFont="1" applyFill="1" applyBorder="1" applyAlignment="1">
      <alignment vertical="center"/>
    </xf>
    <xf numFmtId="169" fontId="11" fillId="0" borderId="1" xfId="1" applyNumberFormat="1" applyFont="1" applyFill="1" applyBorder="1" applyAlignment="1">
      <alignment vertical="center" wrapText="1"/>
    </xf>
    <xf numFmtId="169" fontId="14" fillId="0" borderId="1" xfId="1" applyNumberFormat="1" applyFont="1" applyFill="1" applyBorder="1" applyAlignment="1">
      <alignment vertical="center" wrapText="1"/>
    </xf>
    <xf numFmtId="169" fontId="12" fillId="0" borderId="1" xfId="1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169" fontId="13" fillId="0" borderId="3" xfId="1" applyNumberFormat="1" applyFont="1" applyFill="1" applyBorder="1" applyAlignment="1">
      <alignment vertical="center" wrapText="1"/>
    </xf>
    <xf numFmtId="169" fontId="11" fillId="0" borderId="3" xfId="1" applyNumberFormat="1" applyFont="1" applyFill="1" applyBorder="1" applyAlignment="1">
      <alignment vertical="center" wrapText="1"/>
    </xf>
    <xf numFmtId="169" fontId="12" fillId="0" borderId="1" xfId="0" applyNumberFormat="1" applyFont="1" applyFill="1" applyBorder="1" applyAlignment="1">
      <alignment vertical="center" wrapText="1"/>
    </xf>
    <xf numFmtId="169" fontId="7" fillId="4" borderId="1" xfId="1" applyNumberFormat="1" applyFont="1" applyFill="1" applyBorder="1" applyAlignment="1"/>
    <xf numFmtId="169" fontId="7" fillId="0" borderId="1" xfId="5" applyNumberFormat="1" applyFont="1" applyFill="1" applyBorder="1" applyAlignment="1">
      <alignment vertical="center" wrapText="1"/>
    </xf>
    <xf numFmtId="169" fontId="9" fillId="0" borderId="1" xfId="5" applyNumberFormat="1" applyFont="1" applyFill="1" applyBorder="1" applyAlignment="1">
      <alignment vertical="center" wrapText="1"/>
    </xf>
    <xf numFmtId="169" fontId="10" fillId="0" borderId="1" xfId="5" applyNumberFormat="1" applyFont="1" applyFill="1" applyBorder="1" applyAlignment="1">
      <alignment vertical="center" wrapText="1"/>
    </xf>
    <xf numFmtId="169" fontId="8" fillId="0" borderId="1" xfId="5" applyNumberFormat="1" applyFont="1" applyFill="1" applyBorder="1" applyAlignment="1">
      <alignment vertical="center" wrapText="1"/>
    </xf>
    <xf numFmtId="169" fontId="8" fillId="0" borderId="4" xfId="5" applyNumberFormat="1" applyFont="1" applyFill="1" applyBorder="1" applyAlignment="1">
      <alignment vertical="center" wrapText="1"/>
    </xf>
    <xf numFmtId="169" fontId="8" fillId="0" borderId="1" xfId="5" applyNumberFormat="1" applyFont="1" applyFill="1" applyBorder="1" applyAlignment="1">
      <alignment vertical="center"/>
    </xf>
    <xf numFmtId="169" fontId="9" fillId="0" borderId="1" xfId="5" applyNumberFormat="1" applyFont="1" applyFill="1" applyBorder="1" applyAlignment="1">
      <alignment vertical="center"/>
    </xf>
    <xf numFmtId="169" fontId="10" fillId="0" borderId="1" xfId="5" applyNumberFormat="1" applyFont="1" applyFill="1" applyBorder="1" applyAlignment="1">
      <alignment vertical="center"/>
    </xf>
    <xf numFmtId="169" fontId="8" fillId="0" borderId="1" xfId="1" applyNumberFormat="1" applyFont="1" applyFill="1" applyBorder="1" applyAlignment="1">
      <alignment vertical="center" wrapText="1"/>
    </xf>
    <xf numFmtId="169" fontId="11" fillId="6" borderId="1" xfId="0" applyNumberFormat="1" applyFont="1" applyFill="1" applyBorder="1" applyAlignment="1">
      <alignment vertical="center"/>
    </xf>
    <xf numFmtId="169" fontId="11" fillId="4" borderId="1" xfId="0" applyNumberFormat="1" applyFont="1" applyFill="1" applyBorder="1" applyAlignment="1">
      <alignment vertical="center"/>
    </xf>
    <xf numFmtId="169" fontId="11" fillId="0" borderId="1" xfId="0" applyNumberFormat="1" applyFont="1" applyBorder="1" applyAlignment="1">
      <alignment vertical="center" wrapText="1"/>
    </xf>
    <xf numFmtId="169" fontId="14" fillId="0" borderId="1" xfId="0" applyNumberFormat="1" applyFont="1" applyBorder="1" applyAlignment="1">
      <alignment vertical="center" wrapText="1"/>
    </xf>
    <xf numFmtId="169" fontId="12" fillId="0" borderId="1" xfId="0" applyNumberFormat="1" applyFont="1" applyBorder="1" applyAlignment="1">
      <alignment vertical="center" wrapText="1"/>
    </xf>
    <xf numFmtId="169" fontId="13" fillId="0" borderId="1" xfId="0" applyNumberFormat="1" applyFont="1" applyBorder="1" applyAlignment="1">
      <alignment vertical="center" wrapText="1"/>
    </xf>
    <xf numFmtId="169" fontId="7" fillId="4" borderId="1" xfId="0" applyNumberFormat="1" applyFont="1" applyFill="1" applyBorder="1"/>
    <xf numFmtId="169" fontId="7" fillId="0" borderId="1" xfId="5" applyNumberFormat="1" applyFont="1" applyBorder="1" applyAlignment="1">
      <alignment vertical="center" wrapText="1"/>
    </xf>
    <xf numFmtId="169" fontId="10" fillId="0" borderId="1" xfId="5" applyNumberFormat="1" applyFont="1" applyBorder="1" applyAlignment="1">
      <alignment vertical="center" wrapText="1"/>
    </xf>
    <xf numFmtId="169" fontId="8" fillId="0" borderId="1" xfId="5" applyNumberFormat="1" applyFont="1" applyBorder="1" applyAlignment="1">
      <alignment vertical="center" wrapText="1"/>
    </xf>
    <xf numFmtId="169" fontId="8" fillId="0" borderId="1" xfId="5" applyNumberFormat="1" applyFont="1" applyBorder="1" applyAlignment="1">
      <alignment vertical="center"/>
    </xf>
    <xf numFmtId="169" fontId="9" fillId="0" borderId="1" xfId="5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16" fillId="3" borderId="1" xfId="5" applyNumberFormat="1" applyFont="1" applyFill="1" applyBorder="1" applyAlignment="1">
      <alignment horizontal="center" vertical="center" wrapText="1"/>
    </xf>
    <xf numFmtId="49" fontId="16" fillId="0" borderId="1" xfId="5" applyNumberFormat="1" applyFont="1" applyFill="1" applyBorder="1" applyAlignment="1">
      <alignment horizontal="center" vertical="center" wrapText="1"/>
    </xf>
    <xf numFmtId="49" fontId="16" fillId="0" borderId="2" xfId="5" applyNumberFormat="1" applyFont="1" applyFill="1" applyBorder="1" applyAlignment="1">
      <alignment horizontal="left" vertical="center" wrapText="1"/>
    </xf>
    <xf numFmtId="49" fontId="34" fillId="0" borderId="1" xfId="5" applyNumberFormat="1" applyFont="1" applyFill="1" applyBorder="1" applyAlignment="1">
      <alignment horizontal="center" vertical="center" wrapText="1"/>
    </xf>
    <xf numFmtId="49" fontId="31" fillId="0" borderId="1" xfId="5" applyNumberFormat="1" applyFont="1" applyFill="1" applyBorder="1" applyAlignment="1">
      <alignment horizontal="center" vertical="center" wrapText="1"/>
    </xf>
    <xf numFmtId="49" fontId="31" fillId="0" borderId="2" xfId="5" applyNumberFormat="1" applyFont="1" applyFill="1" applyBorder="1" applyAlignment="1">
      <alignment horizontal="left" vertical="center" wrapText="1"/>
    </xf>
    <xf numFmtId="49" fontId="31" fillId="0" borderId="10" xfId="5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35" fillId="0" borderId="1" xfId="5" applyNumberFormat="1" applyFont="1" applyFill="1" applyBorder="1" applyAlignment="1">
      <alignment horizontal="left" vertical="center" wrapText="1" indent="2"/>
    </xf>
    <xf numFmtId="0" fontId="35" fillId="0" borderId="1" xfId="5" applyFont="1" applyFill="1" applyBorder="1" applyAlignment="1">
      <alignment horizontal="center"/>
    </xf>
    <xf numFmtId="49" fontId="35" fillId="0" borderId="1" xfId="5" applyNumberFormat="1" applyFont="1" applyFill="1" applyBorder="1" applyAlignment="1">
      <alignment horizontal="center" vertical="center" wrapText="1"/>
    </xf>
    <xf numFmtId="169" fontId="35" fillId="0" borderId="1" xfId="5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7" fillId="4" borderId="1" xfId="5" applyNumberFormat="1" applyFont="1" applyFill="1" applyBorder="1" applyAlignment="1">
      <alignment horizontal="center" vertical="center" wrapText="1"/>
    </xf>
    <xf numFmtId="49" fontId="7" fillId="4" borderId="1" xfId="5" applyNumberFormat="1" applyFont="1" applyFill="1" applyBorder="1" applyAlignment="1">
      <alignment horizontal="left" vertical="center" wrapText="1"/>
    </xf>
    <xf numFmtId="169" fontId="7" fillId="4" borderId="1" xfId="5" applyNumberFormat="1" applyFont="1" applyFill="1" applyBorder="1" applyAlignment="1">
      <alignment horizontal="right" vertical="center" wrapText="1"/>
    </xf>
    <xf numFmtId="0" fontId="9" fillId="4" borderId="1" xfId="5" applyFont="1" applyFill="1" applyBorder="1" applyAlignment="1">
      <alignment horizontal="left" vertical="center" wrapText="1"/>
    </xf>
    <xf numFmtId="0" fontId="8" fillId="4" borderId="1" xfId="5" applyFont="1" applyFill="1" applyBorder="1" applyAlignment="1">
      <alignment horizontal="center"/>
    </xf>
    <xf numFmtId="49" fontId="8" fillId="4" borderId="1" xfId="5" applyNumberFormat="1" applyFont="1" applyFill="1" applyBorder="1" applyAlignment="1">
      <alignment horizontal="center" vertical="center" wrapText="1"/>
    </xf>
    <xf numFmtId="169" fontId="7" fillId="4" borderId="1" xfId="5" applyNumberFormat="1" applyFont="1" applyFill="1" applyBorder="1" applyAlignment="1">
      <alignment horizontal="right" vertical="center"/>
    </xf>
    <xf numFmtId="0" fontId="8" fillId="0" borderId="1" xfId="5" applyNumberFormat="1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49" fontId="31" fillId="0" borderId="1" xfId="5" applyNumberFormat="1" applyFont="1" applyFill="1" applyBorder="1" applyAlignment="1">
      <alignment horizontal="left" vertical="center" wrapText="1"/>
    </xf>
    <xf numFmtId="49" fontId="8" fillId="0" borderId="1" xfId="5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70" fontId="8" fillId="0" borderId="0" xfId="1" applyNumberFormat="1" applyFont="1"/>
    <xf numFmtId="0" fontId="10" fillId="0" borderId="1" xfId="1" applyFont="1" applyBorder="1" applyAlignment="1">
      <alignment horizontal="left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70" fontId="10" fillId="0" borderId="0" xfId="1" applyNumberFormat="1" applyFont="1"/>
    <xf numFmtId="0" fontId="10" fillId="0" borderId="0" xfId="1" applyFont="1"/>
    <xf numFmtId="169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69" fontId="7" fillId="0" borderId="1" xfId="1" applyNumberFormat="1" applyFont="1" applyBorder="1" applyAlignment="1">
      <alignment horizontal="center" vertical="center" wrapText="1"/>
    </xf>
    <xf numFmtId="170" fontId="7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left"/>
    </xf>
    <xf numFmtId="0" fontId="13" fillId="0" borderId="1" xfId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11" xfId="3" applyFont="1" applyBorder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0" xfId="4" applyFont="1" applyAlignment="1">
      <alignment horizontal="justify" vertical="top" wrapText="1"/>
    </xf>
    <xf numFmtId="0" fontId="8" fillId="0" borderId="0" xfId="4" applyFont="1" applyAlignment="1">
      <alignment horizontal="justify" vertical="top"/>
    </xf>
    <xf numFmtId="0" fontId="22" fillId="6" borderId="1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3" borderId="4" xfId="1" applyFont="1" applyFill="1" applyBorder="1" applyAlignment="1">
      <alignment horizontal="left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49" fontId="9" fillId="0" borderId="10" xfId="1" applyNumberFormat="1" applyFont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Бюджет 2007" xfId="3" xr:uid="{00000000-0005-0000-0000-000003000000}"/>
    <cellStyle name="Обычный_Исполнение бюджета 2 квартал ПЕЧАТЬ" xfId="4" xr:uid="{00000000-0005-0000-0000-000004000000}"/>
    <cellStyle name="Обычный_Приложения 1-9 к бюджету 2007 Поправка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C648-81D0-4E0B-A38D-585D0C7EF808}">
  <dimension ref="A1:E21"/>
  <sheetViews>
    <sheetView workbookViewId="0">
      <selection sqref="A1:E22"/>
    </sheetView>
  </sheetViews>
  <sheetFormatPr defaultRowHeight="12.75" x14ac:dyDescent="0.2"/>
  <cols>
    <col min="1" max="1" width="44.5703125" style="204" customWidth="1"/>
    <col min="2" max="2" width="29.140625" style="204" customWidth="1"/>
    <col min="3" max="4" width="15.140625" style="204" customWidth="1"/>
    <col min="5" max="5" width="20.85546875" style="204" customWidth="1"/>
    <col min="6" max="256" width="9.140625" style="204"/>
    <col min="257" max="257" width="44.5703125" style="204" customWidth="1"/>
    <col min="258" max="258" width="29.140625" style="204" customWidth="1"/>
    <col min="259" max="260" width="15.140625" style="204" customWidth="1"/>
    <col min="261" max="261" width="16.7109375" style="204" customWidth="1"/>
    <col min="262" max="512" width="9.140625" style="204"/>
    <col min="513" max="513" width="44.5703125" style="204" customWidth="1"/>
    <col min="514" max="514" width="29.140625" style="204" customWidth="1"/>
    <col min="515" max="516" width="15.140625" style="204" customWidth="1"/>
    <col min="517" max="517" width="16.7109375" style="204" customWidth="1"/>
    <col min="518" max="768" width="9.140625" style="204"/>
    <col min="769" max="769" width="44.5703125" style="204" customWidth="1"/>
    <col min="770" max="770" width="29.140625" style="204" customWidth="1"/>
    <col min="771" max="772" width="15.140625" style="204" customWidth="1"/>
    <col min="773" max="773" width="16.7109375" style="204" customWidth="1"/>
    <col min="774" max="1024" width="9.140625" style="204"/>
    <col min="1025" max="1025" width="44.5703125" style="204" customWidth="1"/>
    <col min="1026" max="1026" width="29.140625" style="204" customWidth="1"/>
    <col min="1027" max="1028" width="15.140625" style="204" customWidth="1"/>
    <col min="1029" max="1029" width="16.7109375" style="204" customWidth="1"/>
    <col min="1030" max="1280" width="9.140625" style="204"/>
    <col min="1281" max="1281" width="44.5703125" style="204" customWidth="1"/>
    <col min="1282" max="1282" width="29.140625" style="204" customWidth="1"/>
    <col min="1283" max="1284" width="15.140625" style="204" customWidth="1"/>
    <col min="1285" max="1285" width="16.7109375" style="204" customWidth="1"/>
    <col min="1286" max="1536" width="9.140625" style="204"/>
    <col min="1537" max="1537" width="44.5703125" style="204" customWidth="1"/>
    <col min="1538" max="1538" width="29.140625" style="204" customWidth="1"/>
    <col min="1539" max="1540" width="15.140625" style="204" customWidth="1"/>
    <col min="1541" max="1541" width="16.7109375" style="204" customWidth="1"/>
    <col min="1542" max="1792" width="9.140625" style="204"/>
    <col min="1793" max="1793" width="44.5703125" style="204" customWidth="1"/>
    <col min="1794" max="1794" width="29.140625" style="204" customWidth="1"/>
    <col min="1795" max="1796" width="15.140625" style="204" customWidth="1"/>
    <col min="1797" max="1797" width="16.7109375" style="204" customWidth="1"/>
    <col min="1798" max="2048" width="9.140625" style="204"/>
    <col min="2049" max="2049" width="44.5703125" style="204" customWidth="1"/>
    <col min="2050" max="2050" width="29.140625" style="204" customWidth="1"/>
    <col min="2051" max="2052" width="15.140625" style="204" customWidth="1"/>
    <col min="2053" max="2053" width="16.7109375" style="204" customWidth="1"/>
    <col min="2054" max="2304" width="9.140625" style="204"/>
    <col min="2305" max="2305" width="44.5703125" style="204" customWidth="1"/>
    <col min="2306" max="2306" width="29.140625" style="204" customWidth="1"/>
    <col min="2307" max="2308" width="15.140625" style="204" customWidth="1"/>
    <col min="2309" max="2309" width="16.7109375" style="204" customWidth="1"/>
    <col min="2310" max="2560" width="9.140625" style="204"/>
    <col min="2561" max="2561" width="44.5703125" style="204" customWidth="1"/>
    <col min="2562" max="2562" width="29.140625" style="204" customWidth="1"/>
    <col min="2563" max="2564" width="15.140625" style="204" customWidth="1"/>
    <col min="2565" max="2565" width="16.7109375" style="204" customWidth="1"/>
    <col min="2566" max="2816" width="9.140625" style="204"/>
    <col min="2817" max="2817" width="44.5703125" style="204" customWidth="1"/>
    <col min="2818" max="2818" width="29.140625" style="204" customWidth="1"/>
    <col min="2819" max="2820" width="15.140625" style="204" customWidth="1"/>
    <col min="2821" max="2821" width="16.7109375" style="204" customWidth="1"/>
    <col min="2822" max="3072" width="9.140625" style="204"/>
    <col min="3073" max="3073" width="44.5703125" style="204" customWidth="1"/>
    <col min="3074" max="3074" width="29.140625" style="204" customWidth="1"/>
    <col min="3075" max="3076" width="15.140625" style="204" customWidth="1"/>
    <col min="3077" max="3077" width="16.7109375" style="204" customWidth="1"/>
    <col min="3078" max="3328" width="9.140625" style="204"/>
    <col min="3329" max="3329" width="44.5703125" style="204" customWidth="1"/>
    <col min="3330" max="3330" width="29.140625" style="204" customWidth="1"/>
    <col min="3331" max="3332" width="15.140625" style="204" customWidth="1"/>
    <col min="3333" max="3333" width="16.7109375" style="204" customWidth="1"/>
    <col min="3334" max="3584" width="9.140625" style="204"/>
    <col min="3585" max="3585" width="44.5703125" style="204" customWidth="1"/>
    <col min="3586" max="3586" width="29.140625" style="204" customWidth="1"/>
    <col min="3587" max="3588" width="15.140625" style="204" customWidth="1"/>
    <col min="3589" max="3589" width="16.7109375" style="204" customWidth="1"/>
    <col min="3590" max="3840" width="9.140625" style="204"/>
    <col min="3841" max="3841" width="44.5703125" style="204" customWidth="1"/>
    <col min="3842" max="3842" width="29.140625" style="204" customWidth="1"/>
    <col min="3843" max="3844" width="15.140625" style="204" customWidth="1"/>
    <col min="3845" max="3845" width="16.7109375" style="204" customWidth="1"/>
    <col min="3846" max="4096" width="9.140625" style="204"/>
    <col min="4097" max="4097" width="44.5703125" style="204" customWidth="1"/>
    <col min="4098" max="4098" width="29.140625" style="204" customWidth="1"/>
    <col min="4099" max="4100" width="15.140625" style="204" customWidth="1"/>
    <col min="4101" max="4101" width="16.7109375" style="204" customWidth="1"/>
    <col min="4102" max="4352" width="9.140625" style="204"/>
    <col min="4353" max="4353" width="44.5703125" style="204" customWidth="1"/>
    <col min="4354" max="4354" width="29.140625" style="204" customWidth="1"/>
    <col min="4355" max="4356" width="15.140625" style="204" customWidth="1"/>
    <col min="4357" max="4357" width="16.7109375" style="204" customWidth="1"/>
    <col min="4358" max="4608" width="9.140625" style="204"/>
    <col min="4609" max="4609" width="44.5703125" style="204" customWidth="1"/>
    <col min="4610" max="4610" width="29.140625" style="204" customWidth="1"/>
    <col min="4611" max="4612" width="15.140625" style="204" customWidth="1"/>
    <col min="4613" max="4613" width="16.7109375" style="204" customWidth="1"/>
    <col min="4614" max="4864" width="9.140625" style="204"/>
    <col min="4865" max="4865" width="44.5703125" style="204" customWidth="1"/>
    <col min="4866" max="4866" width="29.140625" style="204" customWidth="1"/>
    <col min="4867" max="4868" width="15.140625" style="204" customWidth="1"/>
    <col min="4869" max="4869" width="16.7109375" style="204" customWidth="1"/>
    <col min="4870" max="5120" width="9.140625" style="204"/>
    <col min="5121" max="5121" width="44.5703125" style="204" customWidth="1"/>
    <col min="5122" max="5122" width="29.140625" style="204" customWidth="1"/>
    <col min="5123" max="5124" width="15.140625" style="204" customWidth="1"/>
    <col min="5125" max="5125" width="16.7109375" style="204" customWidth="1"/>
    <col min="5126" max="5376" width="9.140625" style="204"/>
    <col min="5377" max="5377" width="44.5703125" style="204" customWidth="1"/>
    <col min="5378" max="5378" width="29.140625" style="204" customWidth="1"/>
    <col min="5379" max="5380" width="15.140625" style="204" customWidth="1"/>
    <col min="5381" max="5381" width="16.7109375" style="204" customWidth="1"/>
    <col min="5382" max="5632" width="9.140625" style="204"/>
    <col min="5633" max="5633" width="44.5703125" style="204" customWidth="1"/>
    <col min="5634" max="5634" width="29.140625" style="204" customWidth="1"/>
    <col min="5635" max="5636" width="15.140625" style="204" customWidth="1"/>
    <col min="5637" max="5637" width="16.7109375" style="204" customWidth="1"/>
    <col min="5638" max="5888" width="9.140625" style="204"/>
    <col min="5889" max="5889" width="44.5703125" style="204" customWidth="1"/>
    <col min="5890" max="5890" width="29.140625" style="204" customWidth="1"/>
    <col min="5891" max="5892" width="15.140625" style="204" customWidth="1"/>
    <col min="5893" max="5893" width="16.7109375" style="204" customWidth="1"/>
    <col min="5894" max="6144" width="9.140625" style="204"/>
    <col min="6145" max="6145" width="44.5703125" style="204" customWidth="1"/>
    <col min="6146" max="6146" width="29.140625" style="204" customWidth="1"/>
    <col min="6147" max="6148" width="15.140625" style="204" customWidth="1"/>
    <col min="6149" max="6149" width="16.7109375" style="204" customWidth="1"/>
    <col min="6150" max="6400" width="9.140625" style="204"/>
    <col min="6401" max="6401" width="44.5703125" style="204" customWidth="1"/>
    <col min="6402" max="6402" width="29.140625" style="204" customWidth="1"/>
    <col min="6403" max="6404" width="15.140625" style="204" customWidth="1"/>
    <col min="6405" max="6405" width="16.7109375" style="204" customWidth="1"/>
    <col min="6406" max="6656" width="9.140625" style="204"/>
    <col min="6657" max="6657" width="44.5703125" style="204" customWidth="1"/>
    <col min="6658" max="6658" width="29.140625" style="204" customWidth="1"/>
    <col min="6659" max="6660" width="15.140625" style="204" customWidth="1"/>
    <col min="6661" max="6661" width="16.7109375" style="204" customWidth="1"/>
    <col min="6662" max="6912" width="9.140625" style="204"/>
    <col min="6913" max="6913" width="44.5703125" style="204" customWidth="1"/>
    <col min="6914" max="6914" width="29.140625" style="204" customWidth="1"/>
    <col min="6915" max="6916" width="15.140625" style="204" customWidth="1"/>
    <col min="6917" max="6917" width="16.7109375" style="204" customWidth="1"/>
    <col min="6918" max="7168" width="9.140625" style="204"/>
    <col min="7169" max="7169" width="44.5703125" style="204" customWidth="1"/>
    <col min="7170" max="7170" width="29.140625" style="204" customWidth="1"/>
    <col min="7171" max="7172" width="15.140625" style="204" customWidth="1"/>
    <col min="7173" max="7173" width="16.7109375" style="204" customWidth="1"/>
    <col min="7174" max="7424" width="9.140625" style="204"/>
    <col min="7425" max="7425" width="44.5703125" style="204" customWidth="1"/>
    <col min="7426" max="7426" width="29.140625" style="204" customWidth="1"/>
    <col min="7427" max="7428" width="15.140625" style="204" customWidth="1"/>
    <col min="7429" max="7429" width="16.7109375" style="204" customWidth="1"/>
    <col min="7430" max="7680" width="9.140625" style="204"/>
    <col min="7681" max="7681" width="44.5703125" style="204" customWidth="1"/>
    <col min="7682" max="7682" width="29.140625" style="204" customWidth="1"/>
    <col min="7683" max="7684" width="15.140625" style="204" customWidth="1"/>
    <col min="7685" max="7685" width="16.7109375" style="204" customWidth="1"/>
    <col min="7686" max="7936" width="9.140625" style="204"/>
    <col min="7937" max="7937" width="44.5703125" style="204" customWidth="1"/>
    <col min="7938" max="7938" width="29.140625" style="204" customWidth="1"/>
    <col min="7939" max="7940" width="15.140625" style="204" customWidth="1"/>
    <col min="7941" max="7941" width="16.7109375" style="204" customWidth="1"/>
    <col min="7942" max="8192" width="9.140625" style="204"/>
    <col min="8193" max="8193" width="44.5703125" style="204" customWidth="1"/>
    <col min="8194" max="8194" width="29.140625" style="204" customWidth="1"/>
    <col min="8195" max="8196" width="15.140625" style="204" customWidth="1"/>
    <col min="8197" max="8197" width="16.7109375" style="204" customWidth="1"/>
    <col min="8198" max="8448" width="9.140625" style="204"/>
    <col min="8449" max="8449" width="44.5703125" style="204" customWidth="1"/>
    <col min="8450" max="8450" width="29.140625" style="204" customWidth="1"/>
    <col min="8451" max="8452" width="15.140625" style="204" customWidth="1"/>
    <col min="8453" max="8453" width="16.7109375" style="204" customWidth="1"/>
    <col min="8454" max="8704" width="9.140625" style="204"/>
    <col min="8705" max="8705" width="44.5703125" style="204" customWidth="1"/>
    <col min="8706" max="8706" width="29.140625" style="204" customWidth="1"/>
    <col min="8707" max="8708" width="15.140625" style="204" customWidth="1"/>
    <col min="8709" max="8709" width="16.7109375" style="204" customWidth="1"/>
    <col min="8710" max="8960" width="9.140625" style="204"/>
    <col min="8961" max="8961" width="44.5703125" style="204" customWidth="1"/>
    <col min="8962" max="8962" width="29.140625" style="204" customWidth="1"/>
    <col min="8963" max="8964" width="15.140625" style="204" customWidth="1"/>
    <col min="8965" max="8965" width="16.7109375" style="204" customWidth="1"/>
    <col min="8966" max="9216" width="9.140625" style="204"/>
    <col min="9217" max="9217" width="44.5703125" style="204" customWidth="1"/>
    <col min="9218" max="9218" width="29.140625" style="204" customWidth="1"/>
    <col min="9219" max="9220" width="15.140625" style="204" customWidth="1"/>
    <col min="9221" max="9221" width="16.7109375" style="204" customWidth="1"/>
    <col min="9222" max="9472" width="9.140625" style="204"/>
    <col min="9473" max="9473" width="44.5703125" style="204" customWidth="1"/>
    <col min="9474" max="9474" width="29.140625" style="204" customWidth="1"/>
    <col min="9475" max="9476" width="15.140625" style="204" customWidth="1"/>
    <col min="9477" max="9477" width="16.7109375" style="204" customWidth="1"/>
    <col min="9478" max="9728" width="9.140625" style="204"/>
    <col min="9729" max="9729" width="44.5703125" style="204" customWidth="1"/>
    <col min="9730" max="9730" width="29.140625" style="204" customWidth="1"/>
    <col min="9731" max="9732" width="15.140625" style="204" customWidth="1"/>
    <col min="9733" max="9733" width="16.7109375" style="204" customWidth="1"/>
    <col min="9734" max="9984" width="9.140625" style="204"/>
    <col min="9985" max="9985" width="44.5703125" style="204" customWidth="1"/>
    <col min="9986" max="9986" width="29.140625" style="204" customWidth="1"/>
    <col min="9987" max="9988" width="15.140625" style="204" customWidth="1"/>
    <col min="9989" max="9989" width="16.7109375" style="204" customWidth="1"/>
    <col min="9990" max="10240" width="9.140625" style="204"/>
    <col min="10241" max="10241" width="44.5703125" style="204" customWidth="1"/>
    <col min="10242" max="10242" width="29.140625" style="204" customWidth="1"/>
    <col min="10243" max="10244" width="15.140625" style="204" customWidth="1"/>
    <col min="10245" max="10245" width="16.7109375" style="204" customWidth="1"/>
    <col min="10246" max="10496" width="9.140625" style="204"/>
    <col min="10497" max="10497" width="44.5703125" style="204" customWidth="1"/>
    <col min="10498" max="10498" width="29.140625" style="204" customWidth="1"/>
    <col min="10499" max="10500" width="15.140625" style="204" customWidth="1"/>
    <col min="10501" max="10501" width="16.7109375" style="204" customWidth="1"/>
    <col min="10502" max="10752" width="9.140625" style="204"/>
    <col min="10753" max="10753" width="44.5703125" style="204" customWidth="1"/>
    <col min="10754" max="10754" width="29.140625" style="204" customWidth="1"/>
    <col min="10755" max="10756" width="15.140625" style="204" customWidth="1"/>
    <col min="10757" max="10757" width="16.7109375" style="204" customWidth="1"/>
    <col min="10758" max="11008" width="9.140625" style="204"/>
    <col min="11009" max="11009" width="44.5703125" style="204" customWidth="1"/>
    <col min="11010" max="11010" width="29.140625" style="204" customWidth="1"/>
    <col min="11011" max="11012" width="15.140625" style="204" customWidth="1"/>
    <col min="11013" max="11013" width="16.7109375" style="204" customWidth="1"/>
    <col min="11014" max="11264" width="9.140625" style="204"/>
    <col min="11265" max="11265" width="44.5703125" style="204" customWidth="1"/>
    <col min="11266" max="11266" width="29.140625" style="204" customWidth="1"/>
    <col min="11267" max="11268" width="15.140625" style="204" customWidth="1"/>
    <col min="11269" max="11269" width="16.7109375" style="204" customWidth="1"/>
    <col min="11270" max="11520" width="9.140625" style="204"/>
    <col min="11521" max="11521" width="44.5703125" style="204" customWidth="1"/>
    <col min="11522" max="11522" width="29.140625" style="204" customWidth="1"/>
    <col min="11523" max="11524" width="15.140625" style="204" customWidth="1"/>
    <col min="11525" max="11525" width="16.7109375" style="204" customWidth="1"/>
    <col min="11526" max="11776" width="9.140625" style="204"/>
    <col min="11777" max="11777" width="44.5703125" style="204" customWidth="1"/>
    <col min="11778" max="11778" width="29.140625" style="204" customWidth="1"/>
    <col min="11779" max="11780" width="15.140625" style="204" customWidth="1"/>
    <col min="11781" max="11781" width="16.7109375" style="204" customWidth="1"/>
    <col min="11782" max="12032" width="9.140625" style="204"/>
    <col min="12033" max="12033" width="44.5703125" style="204" customWidth="1"/>
    <col min="12034" max="12034" width="29.140625" style="204" customWidth="1"/>
    <col min="12035" max="12036" width="15.140625" style="204" customWidth="1"/>
    <col min="12037" max="12037" width="16.7109375" style="204" customWidth="1"/>
    <col min="12038" max="12288" width="9.140625" style="204"/>
    <col min="12289" max="12289" width="44.5703125" style="204" customWidth="1"/>
    <col min="12290" max="12290" width="29.140625" style="204" customWidth="1"/>
    <col min="12291" max="12292" width="15.140625" style="204" customWidth="1"/>
    <col min="12293" max="12293" width="16.7109375" style="204" customWidth="1"/>
    <col min="12294" max="12544" width="9.140625" style="204"/>
    <col min="12545" max="12545" width="44.5703125" style="204" customWidth="1"/>
    <col min="12546" max="12546" width="29.140625" style="204" customWidth="1"/>
    <col min="12547" max="12548" width="15.140625" style="204" customWidth="1"/>
    <col min="12549" max="12549" width="16.7109375" style="204" customWidth="1"/>
    <col min="12550" max="12800" width="9.140625" style="204"/>
    <col min="12801" max="12801" width="44.5703125" style="204" customWidth="1"/>
    <col min="12802" max="12802" width="29.140625" style="204" customWidth="1"/>
    <col min="12803" max="12804" width="15.140625" style="204" customWidth="1"/>
    <col min="12805" max="12805" width="16.7109375" style="204" customWidth="1"/>
    <col min="12806" max="13056" width="9.140625" style="204"/>
    <col min="13057" max="13057" width="44.5703125" style="204" customWidth="1"/>
    <col min="13058" max="13058" width="29.140625" style="204" customWidth="1"/>
    <col min="13059" max="13060" width="15.140625" style="204" customWidth="1"/>
    <col min="13061" max="13061" width="16.7109375" style="204" customWidth="1"/>
    <col min="13062" max="13312" width="9.140625" style="204"/>
    <col min="13313" max="13313" width="44.5703125" style="204" customWidth="1"/>
    <col min="13314" max="13314" width="29.140625" style="204" customWidth="1"/>
    <col min="13315" max="13316" width="15.140625" style="204" customWidth="1"/>
    <col min="13317" max="13317" width="16.7109375" style="204" customWidth="1"/>
    <col min="13318" max="13568" width="9.140625" style="204"/>
    <col min="13569" max="13569" width="44.5703125" style="204" customWidth="1"/>
    <col min="13570" max="13570" width="29.140625" style="204" customWidth="1"/>
    <col min="13571" max="13572" width="15.140625" style="204" customWidth="1"/>
    <col min="13573" max="13573" width="16.7109375" style="204" customWidth="1"/>
    <col min="13574" max="13824" width="9.140625" style="204"/>
    <col min="13825" max="13825" width="44.5703125" style="204" customWidth="1"/>
    <col min="13826" max="13826" width="29.140625" style="204" customWidth="1"/>
    <col min="13827" max="13828" width="15.140625" style="204" customWidth="1"/>
    <col min="13829" max="13829" width="16.7109375" style="204" customWidth="1"/>
    <col min="13830" max="14080" width="9.140625" style="204"/>
    <col min="14081" max="14081" width="44.5703125" style="204" customWidth="1"/>
    <col min="14082" max="14082" width="29.140625" style="204" customWidth="1"/>
    <col min="14083" max="14084" width="15.140625" style="204" customWidth="1"/>
    <col min="14085" max="14085" width="16.7109375" style="204" customWidth="1"/>
    <col min="14086" max="14336" width="9.140625" style="204"/>
    <col min="14337" max="14337" width="44.5703125" style="204" customWidth="1"/>
    <col min="14338" max="14338" width="29.140625" style="204" customWidth="1"/>
    <col min="14339" max="14340" width="15.140625" style="204" customWidth="1"/>
    <col min="14341" max="14341" width="16.7109375" style="204" customWidth="1"/>
    <col min="14342" max="14592" width="9.140625" style="204"/>
    <col min="14593" max="14593" width="44.5703125" style="204" customWidth="1"/>
    <col min="14594" max="14594" width="29.140625" style="204" customWidth="1"/>
    <col min="14595" max="14596" width="15.140625" style="204" customWidth="1"/>
    <col min="14597" max="14597" width="16.7109375" style="204" customWidth="1"/>
    <col min="14598" max="14848" width="9.140625" style="204"/>
    <col min="14849" max="14849" width="44.5703125" style="204" customWidth="1"/>
    <col min="14850" max="14850" width="29.140625" style="204" customWidth="1"/>
    <col min="14851" max="14852" width="15.140625" style="204" customWidth="1"/>
    <col min="14853" max="14853" width="16.7109375" style="204" customWidth="1"/>
    <col min="14854" max="15104" width="9.140625" style="204"/>
    <col min="15105" max="15105" width="44.5703125" style="204" customWidth="1"/>
    <col min="15106" max="15106" width="29.140625" style="204" customWidth="1"/>
    <col min="15107" max="15108" width="15.140625" style="204" customWidth="1"/>
    <col min="15109" max="15109" width="16.7109375" style="204" customWidth="1"/>
    <col min="15110" max="15360" width="9.140625" style="204"/>
    <col min="15361" max="15361" width="44.5703125" style="204" customWidth="1"/>
    <col min="15362" max="15362" width="29.140625" style="204" customWidth="1"/>
    <col min="15363" max="15364" width="15.140625" style="204" customWidth="1"/>
    <col min="15365" max="15365" width="16.7109375" style="204" customWidth="1"/>
    <col min="15366" max="15616" width="9.140625" style="204"/>
    <col min="15617" max="15617" width="44.5703125" style="204" customWidth="1"/>
    <col min="15618" max="15618" width="29.140625" style="204" customWidth="1"/>
    <col min="15619" max="15620" width="15.140625" style="204" customWidth="1"/>
    <col min="15621" max="15621" width="16.7109375" style="204" customWidth="1"/>
    <col min="15622" max="15872" width="9.140625" style="204"/>
    <col min="15873" max="15873" width="44.5703125" style="204" customWidth="1"/>
    <col min="15874" max="15874" width="29.140625" style="204" customWidth="1"/>
    <col min="15875" max="15876" width="15.140625" style="204" customWidth="1"/>
    <col min="15877" max="15877" width="16.7109375" style="204" customWidth="1"/>
    <col min="15878" max="16128" width="9.140625" style="204"/>
    <col min="16129" max="16129" width="44.5703125" style="204" customWidth="1"/>
    <col min="16130" max="16130" width="29.140625" style="204" customWidth="1"/>
    <col min="16131" max="16132" width="15.140625" style="204" customWidth="1"/>
    <col min="16133" max="16133" width="16.7109375" style="204" customWidth="1"/>
    <col min="16134" max="16384" width="9.140625" style="204"/>
  </cols>
  <sheetData>
    <row r="1" spans="1:5" ht="15" x14ac:dyDescent="0.25">
      <c r="D1" s="91" t="s">
        <v>456</v>
      </c>
      <c r="E1" s="203"/>
    </row>
    <row r="2" spans="1:5" ht="15" x14ac:dyDescent="0.25">
      <c r="D2" s="91" t="s">
        <v>569</v>
      </c>
      <c r="E2" s="203"/>
    </row>
    <row r="3" spans="1:5" ht="15" x14ac:dyDescent="0.25">
      <c r="D3" s="91" t="s">
        <v>10</v>
      </c>
      <c r="E3" s="203"/>
    </row>
    <row r="4" spans="1:5" ht="15" x14ac:dyDescent="0.25">
      <c r="D4" s="91" t="s">
        <v>3</v>
      </c>
      <c r="E4" s="203"/>
    </row>
    <row r="5" spans="1:5" ht="15" x14ac:dyDescent="0.25">
      <c r="D5" s="91" t="s">
        <v>4</v>
      </c>
      <c r="E5" s="203"/>
    </row>
    <row r="6" spans="1:5" ht="15" x14ac:dyDescent="0.25">
      <c r="D6" s="91" t="s">
        <v>611</v>
      </c>
      <c r="E6" s="203"/>
    </row>
    <row r="7" spans="1:5" s="203" customFormat="1" ht="14.25" x14ac:dyDescent="0.2"/>
    <row r="8" spans="1:5" s="203" customFormat="1" ht="15" x14ac:dyDescent="0.25">
      <c r="D8" s="91" t="s">
        <v>456</v>
      </c>
    </row>
    <row r="9" spans="1:5" s="203" customFormat="1" ht="15" x14ac:dyDescent="0.25">
      <c r="D9" s="91" t="s">
        <v>569</v>
      </c>
    </row>
    <row r="10" spans="1:5" s="203" customFormat="1" ht="15" x14ac:dyDescent="0.25">
      <c r="D10" s="91" t="s">
        <v>10</v>
      </c>
    </row>
    <row r="11" spans="1:5" s="203" customFormat="1" ht="15" x14ac:dyDescent="0.25">
      <c r="D11" s="91" t="s">
        <v>3</v>
      </c>
    </row>
    <row r="12" spans="1:5" s="203" customFormat="1" ht="15" x14ac:dyDescent="0.25">
      <c r="D12" s="91" t="s">
        <v>4</v>
      </c>
    </row>
    <row r="13" spans="1:5" s="203" customFormat="1" ht="15" x14ac:dyDescent="0.25">
      <c r="D13" s="91" t="s">
        <v>570</v>
      </c>
    </row>
    <row r="14" spans="1:5" s="206" customFormat="1" ht="16.5" customHeight="1" x14ac:dyDescent="0.2">
      <c r="A14" s="204"/>
      <c r="B14" s="205"/>
      <c r="C14" s="205"/>
    </row>
    <row r="15" spans="1:5" s="207" customFormat="1" ht="68.25" customHeight="1" x14ac:dyDescent="0.2">
      <c r="A15" s="470" t="s">
        <v>579</v>
      </c>
      <c r="B15" s="470"/>
      <c r="C15" s="470"/>
      <c r="D15" s="470"/>
      <c r="E15" s="470"/>
    </row>
    <row r="16" spans="1:5" s="207" customFormat="1" ht="15.75" x14ac:dyDescent="0.25">
      <c r="A16" s="471"/>
      <c r="B16" s="471"/>
      <c r="C16" s="471"/>
      <c r="D16" s="471"/>
      <c r="E16" s="471"/>
    </row>
    <row r="17" spans="1:5" s="187" customFormat="1" ht="15.75" x14ac:dyDescent="0.25">
      <c r="A17" s="472" t="s">
        <v>0</v>
      </c>
      <c r="B17" s="473" t="s">
        <v>408</v>
      </c>
      <c r="C17" s="472" t="s">
        <v>409</v>
      </c>
      <c r="D17" s="472"/>
      <c r="E17" s="472"/>
    </row>
    <row r="18" spans="1:5" s="187" customFormat="1" ht="15.75" x14ac:dyDescent="0.25">
      <c r="A18" s="472"/>
      <c r="B18" s="473"/>
      <c r="C18" s="339" t="s">
        <v>303</v>
      </c>
      <c r="D18" s="339" t="s">
        <v>407</v>
      </c>
      <c r="E18" s="339" t="s">
        <v>462</v>
      </c>
    </row>
    <row r="19" spans="1:5" s="208" customFormat="1" ht="25.5" x14ac:dyDescent="0.2">
      <c r="A19" s="340" t="s">
        <v>457</v>
      </c>
      <c r="B19" s="341" t="s">
        <v>458</v>
      </c>
      <c r="C19" s="351">
        <f>C20</f>
        <v>18431.505000000001</v>
      </c>
      <c r="D19" s="351">
        <f>D20</f>
        <v>8000</v>
      </c>
      <c r="E19" s="351">
        <f>E20</f>
        <v>8000</v>
      </c>
    </row>
    <row r="20" spans="1:5" s="208" customFormat="1" ht="25.5" x14ac:dyDescent="0.2">
      <c r="A20" s="200" t="s">
        <v>459</v>
      </c>
      <c r="B20" s="201" t="s">
        <v>460</v>
      </c>
      <c r="C20" s="350">
        <v>18431.505000000001</v>
      </c>
      <c r="D20" s="350">
        <v>8000</v>
      </c>
      <c r="E20" s="350">
        <v>8000</v>
      </c>
    </row>
    <row r="21" spans="1:5" s="187" customFormat="1" ht="15.75" x14ac:dyDescent="0.25"/>
  </sheetData>
  <mergeCells count="5">
    <mergeCell ref="A15:E15"/>
    <mergeCell ref="A16:E16"/>
    <mergeCell ref="A17:A18"/>
    <mergeCell ref="B17:B18"/>
    <mergeCell ref="C17:E17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8173-DFF3-416A-B158-75CD1FC708AB}">
  <dimension ref="A1:I70"/>
  <sheetViews>
    <sheetView topLeftCell="A60" workbookViewId="0">
      <selection sqref="A1:E71"/>
    </sheetView>
  </sheetViews>
  <sheetFormatPr defaultRowHeight="12.75" x14ac:dyDescent="0.2"/>
  <cols>
    <col min="1" max="1" width="26.28515625" style="169" customWidth="1"/>
    <col min="2" max="2" width="64.140625" style="169" customWidth="1"/>
    <col min="3" max="3" width="15.140625" style="169" customWidth="1"/>
    <col min="4" max="5" width="16.85546875" style="169" customWidth="1"/>
    <col min="6" max="6" width="12.28515625" style="169" customWidth="1"/>
    <col min="7" max="7" width="9.7109375" style="169" bestFit="1" customWidth="1"/>
    <col min="8" max="16384" width="9.140625" style="169"/>
  </cols>
  <sheetData>
    <row r="1" spans="1:5" ht="15" x14ac:dyDescent="0.25">
      <c r="D1" s="91" t="s">
        <v>413</v>
      </c>
      <c r="E1" s="88"/>
    </row>
    <row r="2" spans="1:5" ht="15" x14ac:dyDescent="0.25">
      <c r="D2" s="91" t="s">
        <v>572</v>
      </c>
      <c r="E2" s="91"/>
    </row>
    <row r="3" spans="1:5" ht="15" x14ac:dyDescent="0.25">
      <c r="D3" s="91" t="s">
        <v>10</v>
      </c>
      <c r="E3" s="91"/>
    </row>
    <row r="4" spans="1:5" ht="15" x14ac:dyDescent="0.25">
      <c r="D4" s="91" t="s">
        <v>3</v>
      </c>
      <c r="E4" s="91"/>
    </row>
    <row r="5" spans="1:5" ht="15" x14ac:dyDescent="0.25">
      <c r="D5" s="91" t="s">
        <v>4</v>
      </c>
      <c r="E5" s="91"/>
    </row>
    <row r="6" spans="1:5" ht="15" x14ac:dyDescent="0.25">
      <c r="D6" s="91" t="s">
        <v>612</v>
      </c>
      <c r="E6" s="88"/>
    </row>
    <row r="8" spans="1:5" ht="15" x14ac:dyDescent="0.25">
      <c r="D8" s="91" t="s">
        <v>413</v>
      </c>
      <c r="E8" s="88"/>
    </row>
    <row r="9" spans="1:5" ht="15" x14ac:dyDescent="0.25">
      <c r="D9" s="91" t="s">
        <v>569</v>
      </c>
      <c r="E9" s="91"/>
    </row>
    <row r="10" spans="1:5" ht="15" x14ac:dyDescent="0.25">
      <c r="D10" s="91" t="s">
        <v>10</v>
      </c>
      <c r="E10" s="91"/>
    </row>
    <row r="11" spans="1:5" ht="15" x14ac:dyDescent="0.25">
      <c r="D11" s="91" t="s">
        <v>3</v>
      </c>
      <c r="E11" s="91"/>
    </row>
    <row r="12" spans="1:5" ht="15" x14ac:dyDescent="0.25">
      <c r="D12" s="91" t="s">
        <v>4</v>
      </c>
      <c r="E12" s="91"/>
    </row>
    <row r="13" spans="1:5" s="90" customFormat="1" ht="12.75" customHeight="1" x14ac:dyDescent="0.25">
      <c r="C13" s="168"/>
      <c r="D13" s="91" t="s">
        <v>570</v>
      </c>
      <c r="E13" s="88"/>
    </row>
    <row r="14" spans="1:5" s="90" customFormat="1" ht="12.75" customHeight="1" x14ac:dyDescent="0.25">
      <c r="C14" s="168"/>
      <c r="D14" s="88"/>
      <c r="E14" s="88"/>
    </row>
    <row r="15" spans="1:5" ht="15" x14ac:dyDescent="0.25">
      <c r="B15" s="168"/>
      <c r="C15" s="170"/>
    </row>
    <row r="16" spans="1:5" ht="15.75" x14ac:dyDescent="0.25">
      <c r="A16" s="477" t="s">
        <v>315</v>
      </c>
      <c r="B16" s="477"/>
      <c r="C16" s="477"/>
      <c r="D16" s="477"/>
      <c r="E16" s="477"/>
    </row>
    <row r="17" spans="1:5" ht="15.75" x14ac:dyDescent="0.25">
      <c r="A17" s="477" t="s">
        <v>316</v>
      </c>
      <c r="B17" s="477"/>
      <c r="C17" s="477"/>
      <c r="D17" s="477"/>
      <c r="E17" s="477"/>
    </row>
    <row r="18" spans="1:5" ht="15.75" x14ac:dyDescent="0.25">
      <c r="A18" s="477" t="s">
        <v>317</v>
      </c>
      <c r="B18" s="477"/>
      <c r="C18" s="477"/>
      <c r="D18" s="477"/>
      <c r="E18" s="477"/>
    </row>
    <row r="19" spans="1:5" ht="15.75" x14ac:dyDescent="0.25">
      <c r="A19" s="477" t="s">
        <v>461</v>
      </c>
      <c r="B19" s="477"/>
      <c r="C19" s="477"/>
      <c r="D19" s="477"/>
      <c r="E19" s="477"/>
    </row>
    <row r="20" spans="1:5" x14ac:dyDescent="0.2">
      <c r="B20" s="342"/>
      <c r="C20" s="171"/>
    </row>
    <row r="21" spans="1:5" s="172" customFormat="1" ht="27.2" customHeight="1" x14ac:dyDescent="0.25">
      <c r="A21" s="478" t="s">
        <v>318</v>
      </c>
      <c r="B21" s="478" t="s">
        <v>319</v>
      </c>
      <c r="C21" s="479" t="s">
        <v>320</v>
      </c>
      <c r="D21" s="480"/>
      <c r="E21" s="481"/>
    </row>
    <row r="22" spans="1:5" s="172" customFormat="1" ht="21.4" customHeight="1" x14ac:dyDescent="0.25">
      <c r="A22" s="478"/>
      <c r="B22" s="478"/>
      <c r="C22" s="338" t="s">
        <v>303</v>
      </c>
      <c r="D22" s="338" t="s">
        <v>407</v>
      </c>
      <c r="E22" s="338" t="s">
        <v>462</v>
      </c>
    </row>
    <row r="23" spans="1:5" ht="29.25" customHeight="1" x14ac:dyDescent="0.25">
      <c r="A23" s="221" t="s">
        <v>321</v>
      </c>
      <c r="B23" s="222" t="s">
        <v>322</v>
      </c>
      <c r="C23" s="343">
        <f>C24+C26+C28+C31+C37+C40+C44</f>
        <v>116787.93299999999</v>
      </c>
      <c r="D23" s="343">
        <f>D24+D26+D28+D31+D37+D40+D44</f>
        <v>82938.55799999999</v>
      </c>
      <c r="E23" s="343">
        <f>E24+E26+E28+E31+E37+E40+E44</f>
        <v>85749.354000000007</v>
      </c>
    </row>
    <row r="24" spans="1:5" ht="24.75" customHeight="1" x14ac:dyDescent="0.25">
      <c r="A24" s="221" t="s">
        <v>323</v>
      </c>
      <c r="B24" s="227" t="s">
        <v>324</v>
      </c>
      <c r="C24" s="344">
        <f>C25</f>
        <v>34763.737000000001</v>
      </c>
      <c r="D24" s="344">
        <f>D25</f>
        <v>35980.468000000001</v>
      </c>
      <c r="E24" s="344">
        <f>E25</f>
        <v>37311.745000000003</v>
      </c>
    </row>
    <row r="25" spans="1:5" ht="24" customHeight="1" x14ac:dyDescent="0.2">
      <c r="A25" s="337" t="s">
        <v>325</v>
      </c>
      <c r="B25" s="173" t="s">
        <v>326</v>
      </c>
      <c r="C25" s="345">
        <v>34763.737000000001</v>
      </c>
      <c r="D25" s="345">
        <v>35980.468000000001</v>
      </c>
      <c r="E25" s="345">
        <v>37311.745000000003</v>
      </c>
    </row>
    <row r="26" spans="1:5" ht="51.75" customHeight="1" x14ac:dyDescent="0.2">
      <c r="A26" s="223" t="s">
        <v>327</v>
      </c>
      <c r="B26" s="218" t="s">
        <v>328</v>
      </c>
      <c r="C26" s="344">
        <f>C27</f>
        <v>1754.96</v>
      </c>
      <c r="D26" s="344">
        <f>D27</f>
        <v>1754.96</v>
      </c>
      <c r="E26" s="344">
        <f>E27</f>
        <v>1819.893</v>
      </c>
    </row>
    <row r="27" spans="1:5" ht="33" customHeight="1" x14ac:dyDescent="0.2">
      <c r="A27" s="337" t="s">
        <v>329</v>
      </c>
      <c r="B27" s="173" t="s">
        <v>330</v>
      </c>
      <c r="C27" s="345">
        <v>1754.96</v>
      </c>
      <c r="D27" s="345">
        <v>1754.96</v>
      </c>
      <c r="E27" s="345">
        <v>1819.893</v>
      </c>
    </row>
    <row r="28" spans="1:5" ht="21.75" customHeight="1" x14ac:dyDescent="0.2">
      <c r="A28" s="226" t="s">
        <v>331</v>
      </c>
      <c r="B28" s="227" t="s">
        <v>332</v>
      </c>
      <c r="C28" s="344">
        <f>SUM(C29:C30)</f>
        <v>28275.489999999998</v>
      </c>
      <c r="D28" s="344">
        <f>SUM(D29:D30)</f>
        <v>30857.234</v>
      </c>
      <c r="E28" s="344">
        <f>SUM(E29:E30)</f>
        <v>31731.575000000001</v>
      </c>
    </row>
    <row r="29" spans="1:5" ht="23.25" customHeight="1" x14ac:dyDescent="0.2">
      <c r="A29" s="337" t="s">
        <v>333</v>
      </c>
      <c r="B29" s="175" t="s">
        <v>334</v>
      </c>
      <c r="C29" s="345">
        <v>2056.4899999999998</v>
      </c>
      <c r="D29" s="345">
        <v>2138.75</v>
      </c>
      <c r="E29" s="345">
        <v>2224.3000000000002</v>
      </c>
    </row>
    <row r="30" spans="1:5" ht="25.5" customHeight="1" x14ac:dyDescent="0.2">
      <c r="A30" s="337" t="s">
        <v>335</v>
      </c>
      <c r="B30" s="176" t="s">
        <v>336</v>
      </c>
      <c r="C30" s="345">
        <v>26219</v>
      </c>
      <c r="D30" s="345">
        <f>26744+1974.484</f>
        <v>28718.484</v>
      </c>
      <c r="E30" s="345">
        <f>27279+2228.275</f>
        <v>29507.275000000001</v>
      </c>
    </row>
    <row r="31" spans="1:5" ht="47.25" x14ac:dyDescent="0.2">
      <c r="A31" s="226" t="s">
        <v>337</v>
      </c>
      <c r="B31" s="225" t="s">
        <v>338</v>
      </c>
      <c r="C31" s="346">
        <f>SUM(C32:C36)</f>
        <v>9346.5610000000015</v>
      </c>
      <c r="D31" s="346">
        <f>SUM(D32:D36)</f>
        <v>10042.895999999999</v>
      </c>
      <c r="E31" s="346">
        <f>SUM(E32:E36)</f>
        <v>10558.540999999999</v>
      </c>
    </row>
    <row r="32" spans="1:5" ht="72.75" customHeight="1" x14ac:dyDescent="0.2">
      <c r="A32" s="337" t="s">
        <v>339</v>
      </c>
      <c r="B32" s="178" t="s">
        <v>340</v>
      </c>
      <c r="C32" s="345">
        <v>3813.54</v>
      </c>
      <c r="D32" s="345">
        <v>3966.08</v>
      </c>
      <c r="E32" s="345">
        <v>4124.72</v>
      </c>
    </row>
    <row r="33" spans="1:8" ht="60.75" customHeight="1" x14ac:dyDescent="0.2">
      <c r="A33" s="337" t="s">
        <v>341</v>
      </c>
      <c r="B33" s="175" t="s">
        <v>342</v>
      </c>
      <c r="C33" s="345">
        <v>95.494</v>
      </c>
      <c r="D33" s="345">
        <v>95.494</v>
      </c>
      <c r="E33" s="345">
        <v>95.494</v>
      </c>
    </row>
    <row r="34" spans="1:8" ht="35.25" customHeight="1" x14ac:dyDescent="0.2">
      <c r="A34" s="337" t="s">
        <v>343</v>
      </c>
      <c r="B34" s="175" t="s">
        <v>344</v>
      </c>
      <c r="C34" s="345">
        <f>2497.17-471.808</f>
        <v>2025.3620000000001</v>
      </c>
      <c r="D34" s="345">
        <f>2597.06-154.155</f>
        <v>2442.9049999999997</v>
      </c>
      <c r="E34" s="345">
        <f>2700.94-31.95</f>
        <v>2668.9900000000002</v>
      </c>
    </row>
    <row r="35" spans="1:8" ht="40.5" hidden="1" x14ac:dyDescent="0.2">
      <c r="A35" s="337" t="s">
        <v>345</v>
      </c>
      <c r="B35" s="175" t="s">
        <v>346</v>
      </c>
      <c r="C35" s="345">
        <v>0</v>
      </c>
      <c r="D35" s="345">
        <v>0</v>
      </c>
      <c r="E35" s="345">
        <v>0</v>
      </c>
    </row>
    <row r="36" spans="1:8" ht="75" customHeight="1" x14ac:dyDescent="0.2">
      <c r="A36" s="179" t="s">
        <v>347</v>
      </c>
      <c r="B36" s="175" t="s">
        <v>348</v>
      </c>
      <c r="C36" s="345">
        <v>3412.165</v>
      </c>
      <c r="D36" s="345">
        <v>3538.4169999999999</v>
      </c>
      <c r="E36" s="345">
        <v>3669.337</v>
      </c>
    </row>
    <row r="37" spans="1:8" ht="31.5" x14ac:dyDescent="0.2">
      <c r="A37" s="223" t="s">
        <v>349</v>
      </c>
      <c r="B37" s="225" t="s">
        <v>350</v>
      </c>
      <c r="C37" s="344">
        <f>SUM(C38:C39)</f>
        <v>3814.078</v>
      </c>
      <c r="D37" s="344">
        <f>SUM(D38:D39)</f>
        <v>3703</v>
      </c>
      <c r="E37" s="344">
        <f>SUM(E38:E39)</f>
        <v>3727.6</v>
      </c>
    </row>
    <row r="38" spans="1:8" ht="30.75" customHeight="1" x14ac:dyDescent="0.2">
      <c r="A38" s="337" t="s">
        <v>351</v>
      </c>
      <c r="B38" s="175" t="s">
        <v>352</v>
      </c>
      <c r="C38" s="345">
        <v>3457</v>
      </c>
      <c r="D38" s="345">
        <v>3457</v>
      </c>
      <c r="E38" s="345">
        <v>3457</v>
      </c>
    </row>
    <row r="39" spans="1:8" ht="24" customHeight="1" x14ac:dyDescent="0.2">
      <c r="A39" s="337" t="s">
        <v>353</v>
      </c>
      <c r="B39" s="175" t="s">
        <v>354</v>
      </c>
      <c r="C39" s="345">
        <v>357.07799999999997</v>
      </c>
      <c r="D39" s="345">
        <v>246</v>
      </c>
      <c r="E39" s="345">
        <v>270.60000000000002</v>
      </c>
    </row>
    <row r="40" spans="1:8" ht="34.5" customHeight="1" x14ac:dyDescent="0.2">
      <c r="A40" s="224" t="s">
        <v>355</v>
      </c>
      <c r="B40" s="225" t="s">
        <v>356</v>
      </c>
      <c r="C40" s="344">
        <f>SUM(C41:C43)</f>
        <v>38833.107000000004</v>
      </c>
      <c r="D40" s="344">
        <f>SUM(D41:D43)</f>
        <v>600</v>
      </c>
      <c r="E40" s="344">
        <f>SUM(E41:E43)</f>
        <v>600</v>
      </c>
    </row>
    <row r="41" spans="1:8" ht="68.25" customHeight="1" x14ac:dyDescent="0.2">
      <c r="A41" s="337" t="s">
        <v>357</v>
      </c>
      <c r="B41" s="180" t="s">
        <v>358</v>
      </c>
      <c r="C41" s="345">
        <f>26709.113+26.607-1121.783+3950+7150+1500+17156.59-1500-16000</f>
        <v>37870.527000000002</v>
      </c>
      <c r="D41" s="345">
        <v>0</v>
      </c>
      <c r="E41" s="345">
        <v>0</v>
      </c>
    </row>
    <row r="42" spans="1:8" ht="48.75" hidden="1" customHeight="1" x14ac:dyDescent="0.2">
      <c r="A42" s="181" t="s">
        <v>359</v>
      </c>
      <c r="B42" s="182" t="s">
        <v>360</v>
      </c>
      <c r="C42" s="345">
        <v>0</v>
      </c>
      <c r="D42" s="345">
        <v>0</v>
      </c>
      <c r="E42" s="345">
        <v>0</v>
      </c>
    </row>
    <row r="43" spans="1:8" ht="45" customHeight="1" x14ac:dyDescent="0.2">
      <c r="A43" s="179" t="s">
        <v>361</v>
      </c>
      <c r="B43" s="175" t="s">
        <v>362</v>
      </c>
      <c r="C43" s="345">
        <f>762.772+115.8+84.008</f>
        <v>962.58</v>
      </c>
      <c r="D43" s="345">
        <v>600</v>
      </c>
      <c r="E43" s="345">
        <v>600</v>
      </c>
    </row>
    <row r="44" spans="1:8" ht="34.5" hidden="1" customHeight="1" x14ac:dyDescent="0.2">
      <c r="A44" s="179" t="s">
        <v>363</v>
      </c>
      <c r="B44" s="177" t="s">
        <v>364</v>
      </c>
      <c r="C44" s="345">
        <f>SUM(C45)</f>
        <v>0</v>
      </c>
      <c r="D44" s="345">
        <f>SUM(D45)</f>
        <v>0</v>
      </c>
      <c r="E44" s="345">
        <f>SUM(E45)</f>
        <v>0</v>
      </c>
    </row>
    <row r="45" spans="1:8" ht="30.75" hidden="1" customHeight="1" x14ac:dyDescent="0.2">
      <c r="A45" s="179" t="s">
        <v>365</v>
      </c>
      <c r="B45" s="175" t="s">
        <v>366</v>
      </c>
      <c r="C45" s="345">
        <v>0</v>
      </c>
      <c r="D45" s="345">
        <v>0</v>
      </c>
      <c r="E45" s="345">
        <v>0</v>
      </c>
    </row>
    <row r="46" spans="1:8" ht="24.75" customHeight="1" x14ac:dyDescent="0.2">
      <c r="A46" s="217" t="s">
        <v>367</v>
      </c>
      <c r="B46" s="220" t="s">
        <v>368</v>
      </c>
      <c r="C46" s="343">
        <f>C47</f>
        <v>84152.068410000007</v>
      </c>
      <c r="D46" s="343">
        <f>D47</f>
        <v>69304.293460000001</v>
      </c>
      <c r="E46" s="343">
        <f>E47</f>
        <v>64651.166160000008</v>
      </c>
      <c r="G46" s="183"/>
      <c r="H46" s="183"/>
    </row>
    <row r="47" spans="1:8" ht="31.5" x14ac:dyDescent="0.2">
      <c r="A47" s="217" t="s">
        <v>369</v>
      </c>
      <c r="B47" s="218" t="s">
        <v>370</v>
      </c>
      <c r="C47" s="344">
        <f>C48+C51+C64+C68+C50</f>
        <v>84152.068410000007</v>
      </c>
      <c r="D47" s="344">
        <f>D48+D51+D64+D68+D50</f>
        <v>69304.293460000001</v>
      </c>
      <c r="E47" s="344">
        <f>E48+E51+E64+E68+E50</f>
        <v>64651.166160000008</v>
      </c>
    </row>
    <row r="48" spans="1:8" ht="24.75" customHeight="1" x14ac:dyDescent="0.2">
      <c r="A48" s="219" t="s">
        <v>371</v>
      </c>
      <c r="B48" s="220" t="s">
        <v>372</v>
      </c>
      <c r="C48" s="344">
        <f>C49</f>
        <v>47707.4</v>
      </c>
      <c r="D48" s="344">
        <f>D49</f>
        <v>49774.2</v>
      </c>
      <c r="E48" s="344">
        <f>E49</f>
        <v>51665.8</v>
      </c>
    </row>
    <row r="49" spans="1:9" ht="48.75" customHeight="1" x14ac:dyDescent="0.2">
      <c r="A49" s="179" t="s">
        <v>404</v>
      </c>
      <c r="B49" s="175" t="s">
        <v>406</v>
      </c>
      <c r="C49" s="345">
        <v>47707.4</v>
      </c>
      <c r="D49" s="345">
        <v>49774.2</v>
      </c>
      <c r="E49" s="345">
        <v>51665.8</v>
      </c>
    </row>
    <row r="50" spans="1:9" ht="8.1" hidden="1" customHeight="1" x14ac:dyDescent="0.2">
      <c r="A50" s="179" t="s">
        <v>373</v>
      </c>
      <c r="B50" s="175" t="s">
        <v>374</v>
      </c>
      <c r="C50" s="345">
        <v>0</v>
      </c>
      <c r="D50" s="345">
        <v>0</v>
      </c>
      <c r="E50" s="345">
        <v>0</v>
      </c>
    </row>
    <row r="51" spans="1:9" ht="33.75" customHeight="1" x14ac:dyDescent="0.2">
      <c r="A51" s="217" t="s">
        <v>375</v>
      </c>
      <c r="B51" s="220" t="s">
        <v>376</v>
      </c>
      <c r="C51" s="344">
        <f>C52+C53+C54+C55+C57+C58+C59+C60+C61+C62+C63</f>
        <v>32975.508410000002</v>
      </c>
      <c r="D51" s="344">
        <f>D53+D54+D55+D57+D58+D59+D60+D61+D62</f>
        <v>15964.633460000001</v>
      </c>
      <c r="E51" s="344">
        <f>E53+E54+E55+E57+E58+E59+E60+E61+E62</f>
        <v>9300.2061599999997</v>
      </c>
      <c r="F51" s="474"/>
      <c r="G51" s="475"/>
      <c r="H51" s="475"/>
    </row>
    <row r="52" spans="1:9" ht="76.5" hidden="1" customHeight="1" x14ac:dyDescent="0.2">
      <c r="A52" s="179" t="s">
        <v>377</v>
      </c>
      <c r="B52" s="175" t="s">
        <v>437</v>
      </c>
      <c r="C52" s="345">
        <v>0</v>
      </c>
      <c r="D52" s="345">
        <v>0</v>
      </c>
      <c r="E52" s="345">
        <v>0</v>
      </c>
    </row>
    <row r="53" spans="1:9" ht="90" hidden="1" customHeight="1" x14ac:dyDescent="0.2">
      <c r="A53" s="179" t="s">
        <v>377</v>
      </c>
      <c r="B53" s="175" t="s">
        <v>378</v>
      </c>
      <c r="C53" s="345">
        <v>0</v>
      </c>
      <c r="D53" s="345">
        <v>0</v>
      </c>
      <c r="E53" s="345">
        <v>0</v>
      </c>
    </row>
    <row r="54" spans="1:9" ht="0.75" hidden="1" customHeight="1" x14ac:dyDescent="0.2">
      <c r="A54" s="179" t="s">
        <v>379</v>
      </c>
      <c r="B54" s="175" t="s">
        <v>380</v>
      </c>
      <c r="C54" s="345">
        <v>0</v>
      </c>
      <c r="D54" s="345">
        <v>0</v>
      </c>
      <c r="E54" s="345">
        <v>0</v>
      </c>
    </row>
    <row r="55" spans="1:9" ht="99.75" customHeight="1" x14ac:dyDescent="0.2">
      <c r="A55" s="179" t="s">
        <v>379</v>
      </c>
      <c r="B55" s="175" t="s">
        <v>428</v>
      </c>
      <c r="C55" s="345">
        <f>1659.81763+152.70322</f>
        <v>1812.5208499999999</v>
      </c>
      <c r="D55" s="345">
        <v>11399.995800000001</v>
      </c>
      <c r="E55" s="345">
        <v>0</v>
      </c>
    </row>
    <row r="56" spans="1:9" ht="100.5" hidden="1" customHeight="1" x14ac:dyDescent="0.2">
      <c r="A56" s="179" t="s">
        <v>429</v>
      </c>
      <c r="B56" s="175" t="s">
        <v>430</v>
      </c>
      <c r="C56" s="345">
        <v>0</v>
      </c>
      <c r="D56" s="345">
        <v>0</v>
      </c>
      <c r="E56" s="345">
        <v>0</v>
      </c>
    </row>
    <row r="57" spans="1:9" ht="64.5" customHeight="1" x14ac:dyDescent="0.2">
      <c r="A57" s="347" t="s">
        <v>381</v>
      </c>
      <c r="B57" s="175" t="s">
        <v>382</v>
      </c>
      <c r="C57" s="345">
        <f>13898.1+0.0032</f>
        <v>13898.1032</v>
      </c>
      <c r="D57" s="345">
        <v>0</v>
      </c>
      <c r="E57" s="345">
        <v>0</v>
      </c>
    </row>
    <row r="58" spans="1:9" ht="52.5" customHeight="1" x14ac:dyDescent="0.2">
      <c r="A58" s="179" t="s">
        <v>391</v>
      </c>
      <c r="B58" s="175" t="s">
        <v>427</v>
      </c>
      <c r="C58" s="345">
        <v>1543.2843600000001</v>
      </c>
      <c r="D58" s="345">
        <v>4506.8376600000001</v>
      </c>
      <c r="E58" s="345">
        <v>9259.7061599999997</v>
      </c>
    </row>
    <row r="59" spans="1:9" ht="48.75" customHeight="1" x14ac:dyDescent="0.2">
      <c r="A59" s="179" t="s">
        <v>383</v>
      </c>
      <c r="B59" s="175" t="s">
        <v>565</v>
      </c>
      <c r="C59" s="345">
        <f>137+31</f>
        <v>168</v>
      </c>
      <c r="D59" s="345">
        <v>0</v>
      </c>
      <c r="E59" s="345">
        <v>0</v>
      </c>
    </row>
    <row r="60" spans="1:9" ht="69" customHeight="1" x14ac:dyDescent="0.2">
      <c r="A60" s="179" t="s">
        <v>383</v>
      </c>
      <c r="B60" s="175" t="s">
        <v>425</v>
      </c>
      <c r="C60" s="345">
        <v>72.2</v>
      </c>
      <c r="D60" s="345">
        <v>57.8</v>
      </c>
      <c r="E60" s="345">
        <v>40.5</v>
      </c>
    </row>
    <row r="61" spans="1:9" ht="93" customHeight="1" x14ac:dyDescent="0.2">
      <c r="A61" s="179" t="s">
        <v>383</v>
      </c>
      <c r="B61" s="175" t="s">
        <v>424</v>
      </c>
      <c r="C61" s="345">
        <v>5181.3999999999996</v>
      </c>
      <c r="D61" s="345">
        <v>0</v>
      </c>
      <c r="E61" s="345">
        <v>0</v>
      </c>
    </row>
    <row r="62" spans="1:9" ht="35.450000000000003" customHeight="1" x14ac:dyDescent="0.2">
      <c r="A62" s="179" t="s">
        <v>383</v>
      </c>
      <c r="B62" s="175" t="s">
        <v>403</v>
      </c>
      <c r="C62" s="345">
        <v>300</v>
      </c>
      <c r="D62" s="345">
        <v>0</v>
      </c>
      <c r="E62" s="345">
        <v>0</v>
      </c>
    </row>
    <row r="63" spans="1:9" ht="35.450000000000003" customHeight="1" x14ac:dyDescent="0.2">
      <c r="A63" s="179" t="s">
        <v>383</v>
      </c>
      <c r="B63" s="175" t="s">
        <v>577</v>
      </c>
      <c r="C63" s="345">
        <v>10000</v>
      </c>
      <c r="D63" s="345">
        <v>0</v>
      </c>
      <c r="E63" s="345">
        <v>0</v>
      </c>
    </row>
    <row r="64" spans="1:9" ht="23.25" customHeight="1" x14ac:dyDescent="0.2">
      <c r="A64" s="216" t="s">
        <v>384</v>
      </c>
      <c r="B64" s="220" t="s">
        <v>385</v>
      </c>
      <c r="C64" s="348">
        <f>SUM(C65:C67)</f>
        <v>3469.16</v>
      </c>
      <c r="D64" s="348">
        <f>SUM(D65:D67)</f>
        <v>3565.4599999999996</v>
      </c>
      <c r="E64" s="348">
        <f>SUM(E65:E67)</f>
        <v>3685.16</v>
      </c>
      <c r="F64" s="184"/>
      <c r="G64" s="475"/>
      <c r="H64" s="475"/>
      <c r="I64" s="475"/>
    </row>
    <row r="65" spans="1:9" ht="40.5" x14ac:dyDescent="0.2">
      <c r="A65" s="185" t="s">
        <v>386</v>
      </c>
      <c r="B65" s="175" t="s">
        <v>387</v>
      </c>
      <c r="C65" s="349">
        <v>1448</v>
      </c>
      <c r="D65" s="349">
        <v>1497.8</v>
      </c>
      <c r="E65" s="349">
        <v>1549.6</v>
      </c>
    </row>
    <row r="66" spans="1:9" s="186" customFormat="1" ht="54" x14ac:dyDescent="0.2">
      <c r="A66" s="185" t="s">
        <v>388</v>
      </c>
      <c r="B66" s="175" t="s">
        <v>389</v>
      </c>
      <c r="C66" s="349">
        <v>2010.6</v>
      </c>
      <c r="D66" s="349">
        <v>2057.1</v>
      </c>
      <c r="E66" s="349">
        <v>2125</v>
      </c>
    </row>
    <row r="67" spans="1:9" s="186" customFormat="1" ht="57.75" customHeight="1" x14ac:dyDescent="0.2">
      <c r="A67" s="185" t="s">
        <v>388</v>
      </c>
      <c r="B67" s="175" t="s">
        <v>390</v>
      </c>
      <c r="C67" s="349">
        <f>10.7-0.14</f>
        <v>10.559999999999999</v>
      </c>
      <c r="D67" s="349">
        <f>10.7-0.14</f>
        <v>10.559999999999999</v>
      </c>
      <c r="E67" s="349">
        <f>10.7-0.14</f>
        <v>10.559999999999999</v>
      </c>
    </row>
    <row r="68" spans="1:9" ht="36" hidden="1" customHeight="1" x14ac:dyDescent="0.2">
      <c r="A68" s="216" t="s">
        <v>436</v>
      </c>
      <c r="B68" s="220" t="s">
        <v>2</v>
      </c>
      <c r="C68" s="348">
        <f>SUM(C69)</f>
        <v>0</v>
      </c>
      <c r="D68" s="348">
        <f>SUM(D69)</f>
        <v>0</v>
      </c>
      <c r="E68" s="348">
        <f>SUM(E69)</f>
        <v>0</v>
      </c>
      <c r="F68" s="184"/>
      <c r="G68" s="475"/>
      <c r="H68" s="475"/>
      <c r="I68" s="475"/>
    </row>
    <row r="69" spans="1:9" ht="54.75" hidden="1" customHeight="1" x14ac:dyDescent="0.2">
      <c r="A69" s="179" t="s">
        <v>429</v>
      </c>
      <c r="B69" s="175" t="s">
        <v>430</v>
      </c>
      <c r="C69" s="345">
        <v>0</v>
      </c>
      <c r="D69" s="345">
        <v>0</v>
      </c>
      <c r="E69" s="345">
        <v>0</v>
      </c>
    </row>
    <row r="70" spans="1:9" ht="15.75" x14ac:dyDescent="0.2">
      <c r="A70" s="476" t="s">
        <v>1</v>
      </c>
      <c r="B70" s="476"/>
      <c r="C70" s="343">
        <f>C23+C46</f>
        <v>200940.00141</v>
      </c>
      <c r="D70" s="343">
        <f>D23+D46</f>
        <v>152242.85145999998</v>
      </c>
      <c r="E70" s="343">
        <f>E23+E46</f>
        <v>150400.52016000001</v>
      </c>
    </row>
  </sheetData>
  <mergeCells count="11">
    <mergeCell ref="F51:H51"/>
    <mergeCell ref="G64:I64"/>
    <mergeCell ref="G68:I68"/>
    <mergeCell ref="A70:B70"/>
    <mergeCell ref="A16:E16"/>
    <mergeCell ref="A17:E17"/>
    <mergeCell ref="A18:E18"/>
    <mergeCell ref="A19:E19"/>
    <mergeCell ref="A21:A22"/>
    <mergeCell ref="B21:B22"/>
    <mergeCell ref="C21:E2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H438"/>
  <sheetViews>
    <sheetView topLeftCell="A377" workbookViewId="0">
      <selection sqref="A1:F439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6" width="16.28515625" style="3" customWidth="1"/>
    <col min="7" max="7" width="12.42578125" style="1" bestFit="1" customWidth="1"/>
    <col min="8" max="16384" width="9.140625" style="1"/>
  </cols>
  <sheetData>
    <row r="1" spans="1:6" ht="15" x14ac:dyDescent="0.25">
      <c r="D1" s="85" t="s">
        <v>473</v>
      </c>
      <c r="E1" s="86"/>
      <c r="F1" s="89"/>
    </row>
    <row r="2" spans="1:6" ht="15" x14ac:dyDescent="0.25">
      <c r="D2" s="85" t="s">
        <v>569</v>
      </c>
      <c r="E2" s="85"/>
      <c r="F2" s="89"/>
    </row>
    <row r="3" spans="1:6" ht="15" x14ac:dyDescent="0.25">
      <c r="D3" s="85" t="s">
        <v>10</v>
      </c>
      <c r="E3" s="138"/>
      <c r="F3" s="89"/>
    </row>
    <row r="4" spans="1:6" ht="15" x14ac:dyDescent="0.25">
      <c r="D4" s="85" t="s">
        <v>3</v>
      </c>
      <c r="E4" s="85"/>
      <c r="F4" s="89"/>
    </row>
    <row r="5" spans="1:6" ht="15" x14ac:dyDescent="0.25">
      <c r="D5" s="85" t="s">
        <v>4</v>
      </c>
      <c r="E5" s="85"/>
      <c r="F5" s="89"/>
    </row>
    <row r="6" spans="1:6" ht="15" x14ac:dyDescent="0.25">
      <c r="D6" s="85" t="s">
        <v>612</v>
      </c>
      <c r="E6" s="86"/>
      <c r="F6" s="89"/>
    </row>
    <row r="8" spans="1:6" ht="15" x14ac:dyDescent="0.25">
      <c r="D8" s="85" t="s">
        <v>473</v>
      </c>
      <c r="E8" s="86"/>
      <c r="F8" s="89"/>
    </row>
    <row r="9" spans="1:6" ht="15" x14ac:dyDescent="0.25">
      <c r="D9" s="85" t="s">
        <v>571</v>
      </c>
      <c r="E9" s="85"/>
      <c r="F9" s="89"/>
    </row>
    <row r="10" spans="1:6" ht="15" x14ac:dyDescent="0.25">
      <c r="D10" s="85" t="s">
        <v>10</v>
      </c>
      <c r="E10" s="138"/>
      <c r="F10" s="89"/>
    </row>
    <row r="11" spans="1:6" ht="15" x14ac:dyDescent="0.25">
      <c r="D11" s="85" t="s">
        <v>3</v>
      </c>
      <c r="E11" s="85"/>
      <c r="F11" s="89"/>
    </row>
    <row r="12" spans="1:6" ht="15" x14ac:dyDescent="0.25">
      <c r="D12" s="85" t="s">
        <v>4</v>
      </c>
      <c r="E12" s="85"/>
      <c r="F12" s="89"/>
    </row>
    <row r="13" spans="1:6" ht="15" x14ac:dyDescent="0.25">
      <c r="D13" s="85" t="s">
        <v>570</v>
      </c>
      <c r="E13" s="86"/>
      <c r="F13" s="89"/>
    </row>
    <row r="14" spans="1:6" s="90" customFormat="1" ht="12.75" customHeight="1" x14ac:dyDescent="0.25">
      <c r="D14" s="85"/>
      <c r="E14" s="88"/>
    </row>
    <row r="15" spans="1:6" ht="15.75" customHeight="1" x14ac:dyDescent="0.2"/>
    <row r="16" spans="1:6" s="4" customFormat="1" ht="60.6" customHeight="1" x14ac:dyDescent="0.25">
      <c r="A16" s="482" t="s">
        <v>470</v>
      </c>
      <c r="B16" s="482"/>
      <c r="C16" s="482"/>
      <c r="D16" s="482"/>
      <c r="E16" s="482"/>
      <c r="F16" s="482"/>
    </row>
    <row r="17" spans="1:6" s="4" customFormat="1" ht="15.75" x14ac:dyDescent="0.25">
      <c r="A17" s="7"/>
      <c r="B17" s="7"/>
      <c r="C17" s="7"/>
      <c r="D17" s="7"/>
      <c r="E17" s="7"/>
      <c r="F17" s="7"/>
    </row>
    <row r="18" spans="1:6" s="4" customFormat="1" ht="31.9" customHeight="1" x14ac:dyDescent="0.25">
      <c r="A18" s="483" t="s">
        <v>0</v>
      </c>
      <c r="B18" s="484" t="s">
        <v>6</v>
      </c>
      <c r="C18" s="484" t="s">
        <v>22</v>
      </c>
      <c r="D18" s="484" t="s">
        <v>23</v>
      </c>
      <c r="E18" s="484" t="s">
        <v>24</v>
      </c>
      <c r="F18" s="96" t="s">
        <v>25</v>
      </c>
    </row>
    <row r="19" spans="1:6" s="4" customFormat="1" ht="15.75" customHeight="1" x14ac:dyDescent="0.25">
      <c r="A19" s="483"/>
      <c r="B19" s="484"/>
      <c r="C19" s="484"/>
      <c r="D19" s="484"/>
      <c r="E19" s="484"/>
      <c r="F19" s="96" t="s">
        <v>303</v>
      </c>
    </row>
    <row r="20" spans="1:6" s="4" customFormat="1" ht="23.25" customHeight="1" x14ac:dyDescent="0.25">
      <c r="A20" s="228" t="s">
        <v>26</v>
      </c>
      <c r="B20" s="229"/>
      <c r="C20" s="229"/>
      <c r="D20" s="229"/>
      <c r="E20" s="229"/>
      <c r="F20" s="355">
        <f>SUM(F21+F273)</f>
        <v>219371.50641000003</v>
      </c>
    </row>
    <row r="21" spans="1:6" s="4" customFormat="1" ht="22.7" customHeight="1" x14ac:dyDescent="0.25">
      <c r="A21" s="98" t="s">
        <v>27</v>
      </c>
      <c r="B21" s="99"/>
      <c r="C21" s="99"/>
      <c r="D21" s="100"/>
      <c r="E21" s="101"/>
      <c r="F21" s="383">
        <f>F22+F55+F66+F91+F133+F145+F177+F192+F212+F247+F254+F261</f>
        <v>159470.14109000002</v>
      </c>
    </row>
    <row r="22" spans="1:6" s="4" customFormat="1" ht="50.25" customHeight="1" x14ac:dyDescent="0.25">
      <c r="A22" s="102" t="s">
        <v>28</v>
      </c>
      <c r="B22" s="97" t="s">
        <v>29</v>
      </c>
      <c r="C22" s="97"/>
      <c r="D22" s="103"/>
      <c r="E22" s="103"/>
      <c r="F22" s="384">
        <f>F23+F49</f>
        <v>40648.300000000003</v>
      </c>
    </row>
    <row r="23" spans="1:6" s="4" customFormat="1" ht="25.5" customHeight="1" x14ac:dyDescent="0.25">
      <c r="A23" s="27" t="s">
        <v>482</v>
      </c>
      <c r="B23" s="28" t="s">
        <v>553</v>
      </c>
      <c r="C23" s="28"/>
      <c r="D23" s="28"/>
      <c r="E23" s="28"/>
      <c r="F23" s="385">
        <f>F24</f>
        <v>39585.300000000003</v>
      </c>
    </row>
    <row r="24" spans="1:6" s="4" customFormat="1" ht="28.9" customHeight="1" x14ac:dyDescent="0.25">
      <c r="A24" s="29" t="s">
        <v>554</v>
      </c>
      <c r="B24" s="421" t="s">
        <v>555</v>
      </c>
      <c r="C24" s="436"/>
      <c r="D24" s="436"/>
      <c r="E24" s="421"/>
      <c r="F24" s="386">
        <f>F25+F35+F45</f>
        <v>39585.300000000003</v>
      </c>
    </row>
    <row r="25" spans="1:6" s="4" customFormat="1" ht="36.75" customHeight="1" x14ac:dyDescent="0.25">
      <c r="A25" s="109" t="s">
        <v>30</v>
      </c>
      <c r="B25" s="96" t="s">
        <v>556</v>
      </c>
      <c r="C25" s="96"/>
      <c r="D25" s="110"/>
      <c r="E25" s="110"/>
      <c r="F25" s="360">
        <f>F26+F29+F32+F41</f>
        <v>38085.300000000003</v>
      </c>
    </row>
    <row r="26" spans="1:6" s="4" customFormat="1" ht="51" x14ac:dyDescent="0.25">
      <c r="A26" s="109" t="s">
        <v>31</v>
      </c>
      <c r="B26" s="435" t="s">
        <v>556</v>
      </c>
      <c r="C26" s="96">
        <v>100</v>
      </c>
      <c r="D26" s="110"/>
      <c r="E26" s="110"/>
      <c r="F26" s="360">
        <f>F27</f>
        <v>16560.2</v>
      </c>
    </row>
    <row r="27" spans="1:6" s="4" customFormat="1" ht="32.25" customHeight="1" x14ac:dyDescent="0.25">
      <c r="A27" s="31" t="s">
        <v>32</v>
      </c>
      <c r="B27" s="435" t="s">
        <v>556</v>
      </c>
      <c r="C27" s="96">
        <v>110</v>
      </c>
      <c r="D27" s="110"/>
      <c r="E27" s="110"/>
      <c r="F27" s="360">
        <f>F28</f>
        <v>16560.2</v>
      </c>
    </row>
    <row r="28" spans="1:6" s="4" customFormat="1" ht="15.75" x14ac:dyDescent="0.25">
      <c r="A28" s="109" t="s">
        <v>33</v>
      </c>
      <c r="B28" s="435" t="s">
        <v>556</v>
      </c>
      <c r="C28" s="96">
        <v>110</v>
      </c>
      <c r="D28" s="110" t="s">
        <v>34</v>
      </c>
      <c r="E28" s="110" t="s">
        <v>35</v>
      </c>
      <c r="F28" s="360">
        <v>16560.2</v>
      </c>
    </row>
    <row r="29" spans="1:6" s="4" customFormat="1" ht="30.2" customHeight="1" x14ac:dyDescent="0.25">
      <c r="A29" s="109" t="s">
        <v>36</v>
      </c>
      <c r="B29" s="435" t="s">
        <v>556</v>
      </c>
      <c r="C29" s="96">
        <v>200</v>
      </c>
      <c r="D29" s="110"/>
      <c r="E29" s="110"/>
      <c r="F29" s="360">
        <f>F30</f>
        <v>20499.099999999999</v>
      </c>
    </row>
    <row r="30" spans="1:6" s="4" customFormat="1" ht="30.2" customHeight="1" x14ac:dyDescent="0.25">
      <c r="A30" s="31" t="s">
        <v>37</v>
      </c>
      <c r="B30" s="435" t="s">
        <v>556</v>
      </c>
      <c r="C30" s="96">
        <v>240</v>
      </c>
      <c r="D30" s="110"/>
      <c r="E30" s="110"/>
      <c r="F30" s="360">
        <f>F31</f>
        <v>20499.099999999999</v>
      </c>
    </row>
    <row r="31" spans="1:6" s="4" customFormat="1" ht="24.75" customHeight="1" x14ac:dyDescent="0.25">
      <c r="A31" s="109" t="s">
        <v>33</v>
      </c>
      <c r="B31" s="435" t="s">
        <v>556</v>
      </c>
      <c r="C31" s="96">
        <v>240</v>
      </c>
      <c r="D31" s="110" t="s">
        <v>34</v>
      </c>
      <c r="E31" s="110" t="s">
        <v>35</v>
      </c>
      <c r="F31" s="360">
        <f>13349.1+7150</f>
        <v>20499.099999999999</v>
      </c>
    </row>
    <row r="32" spans="1:6" s="4" customFormat="1" ht="24" customHeight="1" x14ac:dyDescent="0.25">
      <c r="A32" s="109" t="s">
        <v>38</v>
      </c>
      <c r="B32" s="435" t="s">
        <v>556</v>
      </c>
      <c r="C32" s="96">
        <v>800</v>
      </c>
      <c r="D32" s="110"/>
      <c r="E32" s="110"/>
      <c r="F32" s="360">
        <f>F33</f>
        <v>26</v>
      </c>
    </row>
    <row r="33" spans="1:6" s="4" customFormat="1" ht="21.75" customHeight="1" x14ac:dyDescent="0.25">
      <c r="A33" s="31" t="s">
        <v>39</v>
      </c>
      <c r="B33" s="435" t="s">
        <v>556</v>
      </c>
      <c r="C33" s="96">
        <v>850</v>
      </c>
      <c r="D33" s="110"/>
      <c r="E33" s="110"/>
      <c r="F33" s="360">
        <f>F34</f>
        <v>26</v>
      </c>
    </row>
    <row r="34" spans="1:6" s="4" customFormat="1" ht="21" customHeight="1" x14ac:dyDescent="0.25">
      <c r="A34" s="109" t="s">
        <v>33</v>
      </c>
      <c r="B34" s="435" t="s">
        <v>556</v>
      </c>
      <c r="C34" s="96">
        <v>850</v>
      </c>
      <c r="D34" s="110" t="s">
        <v>34</v>
      </c>
      <c r="E34" s="110" t="s">
        <v>35</v>
      </c>
      <c r="F34" s="360">
        <v>26</v>
      </c>
    </row>
    <row r="35" spans="1:6" s="4" customFormat="1" ht="24" hidden="1" customHeight="1" x14ac:dyDescent="0.25">
      <c r="A35" s="31" t="s">
        <v>568</v>
      </c>
      <c r="B35" s="420" t="s">
        <v>556</v>
      </c>
      <c r="C35" s="162"/>
      <c r="D35" s="147"/>
      <c r="E35" s="147"/>
      <c r="F35" s="387">
        <f>F38</f>
        <v>0</v>
      </c>
    </row>
    <row r="36" spans="1:6" s="4" customFormat="1" ht="24.75" hidden="1" customHeight="1" x14ac:dyDescent="0.25">
      <c r="A36" s="122" t="s">
        <v>292</v>
      </c>
      <c r="B36" s="420" t="s">
        <v>556</v>
      </c>
      <c r="C36" s="162"/>
      <c r="D36" s="147"/>
      <c r="E36" s="147"/>
      <c r="F36" s="387">
        <v>0</v>
      </c>
    </row>
    <row r="37" spans="1:6" s="4" customFormat="1" ht="33.75" hidden="1" customHeight="1" x14ac:dyDescent="0.25">
      <c r="A37" s="122" t="s">
        <v>293</v>
      </c>
      <c r="B37" s="420" t="s">
        <v>556</v>
      </c>
      <c r="C37" s="162"/>
      <c r="D37" s="147"/>
      <c r="E37" s="147"/>
      <c r="F37" s="387">
        <v>0</v>
      </c>
    </row>
    <row r="38" spans="1:6" s="4" customFormat="1" ht="29.25" hidden="1" customHeight="1" x14ac:dyDescent="0.25">
      <c r="A38" s="109" t="s">
        <v>36</v>
      </c>
      <c r="B38" s="420" t="s">
        <v>556</v>
      </c>
      <c r="C38" s="162">
        <v>200</v>
      </c>
      <c r="D38" s="147"/>
      <c r="E38" s="147"/>
      <c r="F38" s="387">
        <f>F39</f>
        <v>0</v>
      </c>
    </row>
    <row r="39" spans="1:6" s="4" customFormat="1" ht="27.75" hidden="1" customHeight="1" x14ac:dyDescent="0.25">
      <c r="A39" s="31" t="s">
        <v>37</v>
      </c>
      <c r="B39" s="420" t="s">
        <v>556</v>
      </c>
      <c r="C39" s="162">
        <v>240</v>
      </c>
      <c r="D39" s="147"/>
      <c r="E39" s="147"/>
      <c r="F39" s="387">
        <f>F40</f>
        <v>0</v>
      </c>
    </row>
    <row r="40" spans="1:6" s="4" customFormat="1" ht="27.75" hidden="1" customHeight="1" x14ac:dyDescent="0.25">
      <c r="A40" s="122" t="s">
        <v>33</v>
      </c>
      <c r="B40" s="420" t="s">
        <v>556</v>
      </c>
      <c r="C40" s="162">
        <v>240</v>
      </c>
      <c r="D40" s="147" t="s">
        <v>34</v>
      </c>
      <c r="E40" s="147" t="s">
        <v>35</v>
      </c>
      <c r="F40" s="387">
        <v>0</v>
      </c>
    </row>
    <row r="41" spans="1:6" s="4" customFormat="1" ht="34.5" customHeight="1" x14ac:dyDescent="0.25">
      <c r="A41" s="122" t="s">
        <v>44</v>
      </c>
      <c r="B41" s="16" t="s">
        <v>557</v>
      </c>
      <c r="C41" s="162"/>
      <c r="D41" s="147"/>
      <c r="E41" s="147"/>
      <c r="F41" s="387">
        <f>F42</f>
        <v>1000</v>
      </c>
    </row>
    <row r="42" spans="1:6" s="4" customFormat="1" ht="30.75" customHeight="1" x14ac:dyDescent="0.25">
      <c r="A42" s="109" t="s">
        <v>36</v>
      </c>
      <c r="B42" s="436" t="s">
        <v>557</v>
      </c>
      <c r="C42" s="162">
        <v>200</v>
      </c>
      <c r="D42" s="147"/>
      <c r="E42" s="147"/>
      <c r="F42" s="387">
        <f>F43</f>
        <v>1000</v>
      </c>
    </row>
    <row r="43" spans="1:6" s="4" customFormat="1" ht="30.75" customHeight="1" x14ac:dyDescent="0.25">
      <c r="A43" s="31" t="s">
        <v>37</v>
      </c>
      <c r="B43" s="436" t="s">
        <v>557</v>
      </c>
      <c r="C43" s="162">
        <v>240</v>
      </c>
      <c r="D43" s="147"/>
      <c r="E43" s="147"/>
      <c r="F43" s="387">
        <f>F44</f>
        <v>1000</v>
      </c>
    </row>
    <row r="44" spans="1:6" s="4" customFormat="1" ht="22.5" customHeight="1" x14ac:dyDescent="0.25">
      <c r="A44" s="122" t="s">
        <v>33</v>
      </c>
      <c r="B44" s="436" t="s">
        <v>557</v>
      </c>
      <c r="C44" s="162">
        <v>240</v>
      </c>
      <c r="D44" s="147" t="s">
        <v>34</v>
      </c>
      <c r="E44" s="147" t="s">
        <v>35</v>
      </c>
      <c r="F44" s="368">
        <v>1000</v>
      </c>
    </row>
    <row r="45" spans="1:6" s="4" customFormat="1" ht="33" customHeight="1" x14ac:dyDescent="0.25">
      <c r="A45" s="122" t="s">
        <v>614</v>
      </c>
      <c r="B45" s="420" t="s">
        <v>615</v>
      </c>
      <c r="C45" s="162"/>
      <c r="D45" s="147"/>
      <c r="E45" s="147"/>
      <c r="F45" s="387">
        <f>F46</f>
        <v>1500</v>
      </c>
    </row>
    <row r="46" spans="1:6" s="4" customFormat="1" ht="29.25" customHeight="1" x14ac:dyDescent="0.25">
      <c r="A46" s="109" t="s">
        <v>36</v>
      </c>
      <c r="B46" s="420" t="s">
        <v>615</v>
      </c>
      <c r="C46" s="162">
        <v>200</v>
      </c>
      <c r="D46" s="147"/>
      <c r="E46" s="147"/>
      <c r="F46" s="387">
        <f>F47</f>
        <v>1500</v>
      </c>
    </row>
    <row r="47" spans="1:6" s="4" customFormat="1" ht="33.75" customHeight="1" x14ac:dyDescent="0.25">
      <c r="A47" s="31" t="s">
        <v>37</v>
      </c>
      <c r="B47" s="420" t="s">
        <v>615</v>
      </c>
      <c r="C47" s="162">
        <v>240</v>
      </c>
      <c r="D47" s="147"/>
      <c r="E47" s="147"/>
      <c r="F47" s="387">
        <f>F48</f>
        <v>1500</v>
      </c>
    </row>
    <row r="48" spans="1:6" s="4" customFormat="1" ht="22.5" customHeight="1" x14ac:dyDescent="0.25">
      <c r="A48" s="122" t="s">
        <v>33</v>
      </c>
      <c r="B48" s="420" t="s">
        <v>615</v>
      </c>
      <c r="C48" s="162">
        <v>240</v>
      </c>
      <c r="D48" s="147" t="s">
        <v>34</v>
      </c>
      <c r="E48" s="147" t="s">
        <v>35</v>
      </c>
      <c r="F48" s="368">
        <v>1500</v>
      </c>
    </row>
    <row r="49" spans="1:6" s="4" customFormat="1" ht="35.25" customHeight="1" x14ac:dyDescent="0.25">
      <c r="A49" s="150" t="s">
        <v>558</v>
      </c>
      <c r="B49" s="107" t="s">
        <v>287</v>
      </c>
      <c r="C49" s="107"/>
      <c r="D49" s="105"/>
      <c r="E49" s="105"/>
      <c r="F49" s="386">
        <f>F50</f>
        <v>1063</v>
      </c>
    </row>
    <row r="50" spans="1:6" s="4" customFormat="1" ht="36.75" customHeight="1" x14ac:dyDescent="0.25">
      <c r="A50" s="446" t="s">
        <v>559</v>
      </c>
      <c r="B50" s="107" t="s">
        <v>288</v>
      </c>
      <c r="C50" s="107"/>
      <c r="D50" s="105"/>
      <c r="E50" s="105"/>
      <c r="F50" s="386">
        <f>SUM(F51)</f>
        <v>1063</v>
      </c>
    </row>
    <row r="51" spans="1:6" s="4" customFormat="1" ht="30.75" customHeight="1" x14ac:dyDescent="0.25">
      <c r="A51" s="430" t="s">
        <v>560</v>
      </c>
      <c r="B51" s="435" t="s">
        <v>290</v>
      </c>
      <c r="C51" s="96"/>
      <c r="D51" s="110"/>
      <c r="E51" s="110"/>
      <c r="F51" s="360">
        <f>F53</f>
        <v>1063</v>
      </c>
    </row>
    <row r="52" spans="1:6" s="4" customFormat="1" ht="34.5" customHeight="1" x14ac:dyDescent="0.25">
      <c r="A52" s="161" t="s">
        <v>108</v>
      </c>
      <c r="B52" s="435" t="s">
        <v>290</v>
      </c>
      <c r="C52" s="96">
        <v>400</v>
      </c>
      <c r="D52" s="110"/>
      <c r="E52" s="110"/>
      <c r="F52" s="360">
        <f>F53</f>
        <v>1063</v>
      </c>
    </row>
    <row r="53" spans="1:6" s="4" customFormat="1" ht="27" customHeight="1" x14ac:dyDescent="0.25">
      <c r="A53" s="447" t="s">
        <v>109</v>
      </c>
      <c r="B53" s="435" t="s">
        <v>290</v>
      </c>
      <c r="C53" s="96">
        <v>410</v>
      </c>
      <c r="D53" s="110"/>
      <c r="E53" s="110"/>
      <c r="F53" s="360">
        <f>F54</f>
        <v>1063</v>
      </c>
    </row>
    <row r="54" spans="1:6" s="4" customFormat="1" ht="24" customHeight="1" x14ac:dyDescent="0.25">
      <c r="A54" s="109" t="s">
        <v>33</v>
      </c>
      <c r="B54" s="435" t="s">
        <v>290</v>
      </c>
      <c r="C54" s="96">
        <v>410</v>
      </c>
      <c r="D54" s="110" t="s">
        <v>34</v>
      </c>
      <c r="E54" s="110" t="s">
        <v>35</v>
      </c>
      <c r="F54" s="360">
        <v>1063</v>
      </c>
    </row>
    <row r="55" spans="1:6" s="4" customFormat="1" ht="51" x14ac:dyDescent="0.25">
      <c r="A55" s="102" t="s">
        <v>422</v>
      </c>
      <c r="B55" s="19" t="s">
        <v>416</v>
      </c>
      <c r="C55" s="97"/>
      <c r="D55" s="103"/>
      <c r="E55" s="103"/>
      <c r="F55" s="384">
        <f>F56</f>
        <v>305</v>
      </c>
    </row>
    <row r="56" spans="1:6" s="4" customFormat="1" ht="38.25" customHeight="1" x14ac:dyDescent="0.25">
      <c r="A56" s="29" t="s">
        <v>516</v>
      </c>
      <c r="B56" s="421" t="s">
        <v>562</v>
      </c>
      <c r="C56" s="107"/>
      <c r="D56" s="105"/>
      <c r="E56" s="105"/>
      <c r="F56" s="386">
        <f>SUM(F57)</f>
        <v>305</v>
      </c>
    </row>
    <row r="57" spans="1:6" s="4" customFormat="1" ht="38.25" x14ac:dyDescent="0.25">
      <c r="A57" s="444" t="s">
        <v>563</v>
      </c>
      <c r="B57" s="436" t="s">
        <v>564</v>
      </c>
      <c r="C57" s="96"/>
      <c r="D57" s="110"/>
      <c r="E57" s="110"/>
      <c r="F57" s="360">
        <f>F58+F62</f>
        <v>305</v>
      </c>
    </row>
    <row r="58" spans="1:6" s="4" customFormat="1" ht="25.5" x14ac:dyDescent="0.25">
      <c r="A58" s="444" t="s">
        <v>566</v>
      </c>
      <c r="B58" s="436" t="s">
        <v>567</v>
      </c>
      <c r="C58" s="96"/>
      <c r="D58" s="110"/>
      <c r="E58" s="110"/>
      <c r="F58" s="360">
        <f>F60</f>
        <v>274</v>
      </c>
    </row>
    <row r="59" spans="1:6" s="4" customFormat="1" ht="33" customHeight="1" x14ac:dyDescent="0.25">
      <c r="A59" s="109" t="s">
        <v>36</v>
      </c>
      <c r="B59" s="436" t="s">
        <v>567</v>
      </c>
      <c r="C59" s="435">
        <v>200</v>
      </c>
      <c r="D59" s="110"/>
      <c r="E59" s="110"/>
      <c r="F59" s="360">
        <f>F60</f>
        <v>274</v>
      </c>
    </row>
    <row r="60" spans="1:6" s="4" customFormat="1" ht="34.5" customHeight="1" x14ac:dyDescent="0.25">
      <c r="A60" s="31" t="s">
        <v>37</v>
      </c>
      <c r="B60" s="436" t="s">
        <v>567</v>
      </c>
      <c r="C60" s="96">
        <v>240</v>
      </c>
      <c r="D60" s="110"/>
      <c r="E60" s="110"/>
      <c r="F60" s="360">
        <f>F61</f>
        <v>274</v>
      </c>
    </row>
    <row r="61" spans="1:6" s="4" customFormat="1" ht="27.75" customHeight="1" x14ac:dyDescent="0.25">
      <c r="A61" s="112" t="s">
        <v>46</v>
      </c>
      <c r="B61" s="436" t="s">
        <v>567</v>
      </c>
      <c r="C61" s="96">
        <v>240</v>
      </c>
      <c r="D61" s="110" t="s">
        <v>47</v>
      </c>
      <c r="E61" s="110" t="s">
        <v>48</v>
      </c>
      <c r="F61" s="360">
        <f>274</f>
        <v>274</v>
      </c>
    </row>
    <row r="62" spans="1:6" s="4" customFormat="1" ht="45.75" customHeight="1" x14ac:dyDescent="0.25">
      <c r="A62" s="444" t="s">
        <v>609</v>
      </c>
      <c r="B62" s="468" t="s">
        <v>610</v>
      </c>
      <c r="C62" s="467"/>
      <c r="D62" s="110"/>
      <c r="E62" s="110"/>
      <c r="F62" s="360">
        <f>F64</f>
        <v>31</v>
      </c>
    </row>
    <row r="63" spans="1:6" s="4" customFormat="1" ht="27.75" customHeight="1" x14ac:dyDescent="0.25">
      <c r="A63" s="109" t="s">
        <v>36</v>
      </c>
      <c r="B63" s="468" t="s">
        <v>610</v>
      </c>
      <c r="C63" s="467">
        <v>200</v>
      </c>
      <c r="D63" s="110"/>
      <c r="E63" s="110"/>
      <c r="F63" s="360">
        <f>F64</f>
        <v>31</v>
      </c>
    </row>
    <row r="64" spans="1:6" s="4" customFormat="1" ht="27.75" customHeight="1" x14ac:dyDescent="0.25">
      <c r="A64" s="31" t="s">
        <v>37</v>
      </c>
      <c r="B64" s="468" t="s">
        <v>610</v>
      </c>
      <c r="C64" s="467">
        <v>240</v>
      </c>
      <c r="D64" s="110"/>
      <c r="E64" s="110"/>
      <c r="F64" s="360">
        <f>F65</f>
        <v>31</v>
      </c>
    </row>
    <row r="65" spans="1:6" s="4" customFormat="1" ht="27.75" customHeight="1" x14ac:dyDescent="0.25">
      <c r="A65" s="112" t="s">
        <v>46</v>
      </c>
      <c r="B65" s="468" t="s">
        <v>610</v>
      </c>
      <c r="C65" s="467">
        <v>240</v>
      </c>
      <c r="D65" s="110" t="s">
        <v>47</v>
      </c>
      <c r="E65" s="110" t="s">
        <v>48</v>
      </c>
      <c r="F65" s="360">
        <v>31</v>
      </c>
    </row>
    <row r="66" spans="1:6" s="93" customFormat="1" ht="65.25" customHeight="1" x14ac:dyDescent="0.25">
      <c r="A66" s="102" t="s">
        <v>580</v>
      </c>
      <c r="B66" s="97" t="s">
        <v>49</v>
      </c>
      <c r="C66" s="97"/>
      <c r="D66" s="110"/>
      <c r="E66" s="110"/>
      <c r="F66" s="384">
        <f>F69</f>
        <v>2874.2333600000002</v>
      </c>
    </row>
    <row r="67" spans="1:6" s="93" customFormat="1" ht="59.85" hidden="1" customHeight="1" x14ac:dyDescent="0.25">
      <c r="A67" s="106" t="s">
        <v>305</v>
      </c>
      <c r="B67" s="107" t="s">
        <v>51</v>
      </c>
      <c r="C67" s="107"/>
      <c r="D67" s="105"/>
      <c r="E67" s="105"/>
      <c r="F67" s="386">
        <f>F68</f>
        <v>0</v>
      </c>
    </row>
    <row r="68" spans="1:6" s="93" customFormat="1" ht="27.95" hidden="1" customHeight="1" x14ac:dyDescent="0.25">
      <c r="A68" s="106" t="s">
        <v>52</v>
      </c>
      <c r="B68" s="107" t="s">
        <v>53</v>
      </c>
      <c r="C68" s="107"/>
      <c r="D68" s="105"/>
      <c r="E68" s="105"/>
      <c r="F68" s="386">
        <v>0</v>
      </c>
    </row>
    <row r="69" spans="1:6" s="93" customFormat="1" ht="23.25" customHeight="1" x14ac:dyDescent="0.25">
      <c r="A69" s="29" t="s">
        <v>482</v>
      </c>
      <c r="B69" s="436" t="s">
        <v>483</v>
      </c>
      <c r="C69" s="96"/>
      <c r="D69" s="110"/>
      <c r="E69" s="110"/>
      <c r="F69" s="360">
        <f>F70</f>
        <v>2874.2333600000002</v>
      </c>
    </row>
    <row r="70" spans="1:6" s="93" customFormat="1" ht="35.25" customHeight="1" x14ac:dyDescent="0.25">
      <c r="A70" s="29" t="s">
        <v>484</v>
      </c>
      <c r="B70" s="436" t="s">
        <v>485</v>
      </c>
      <c r="C70" s="96"/>
      <c r="D70" s="96"/>
      <c r="E70" s="96"/>
      <c r="F70" s="360">
        <f>F71</f>
        <v>2874.2333600000002</v>
      </c>
    </row>
    <row r="71" spans="1:6" s="93" customFormat="1" ht="31.5" customHeight="1" x14ac:dyDescent="0.25">
      <c r="A71" s="29" t="s">
        <v>486</v>
      </c>
      <c r="B71" s="436" t="s">
        <v>487</v>
      </c>
      <c r="C71" s="96"/>
      <c r="D71" s="96"/>
      <c r="E71" s="110"/>
      <c r="F71" s="360">
        <f>F90</f>
        <v>2874.2333600000002</v>
      </c>
    </row>
    <row r="72" spans="1:6" s="93" customFormat="1" ht="21.75" hidden="1" customHeight="1" x14ac:dyDescent="0.25">
      <c r="A72" s="66" t="s">
        <v>56</v>
      </c>
      <c r="B72" s="96" t="s">
        <v>263</v>
      </c>
      <c r="C72" s="96">
        <v>320</v>
      </c>
      <c r="D72" s="96">
        <v>10</v>
      </c>
      <c r="E72" s="110" t="s">
        <v>59</v>
      </c>
      <c r="F72" s="360">
        <v>0</v>
      </c>
    </row>
    <row r="73" spans="1:6" s="93" customFormat="1" ht="17.649999999999999" hidden="1" customHeight="1" x14ac:dyDescent="0.25">
      <c r="A73" s="66" t="s">
        <v>57</v>
      </c>
      <c r="B73" s="96" t="s">
        <v>55</v>
      </c>
      <c r="C73" s="96"/>
      <c r="D73" s="110"/>
      <c r="E73" s="110"/>
      <c r="F73" s="360">
        <f>F74</f>
        <v>0</v>
      </c>
    </row>
    <row r="74" spans="1:6" s="93" customFormat="1" ht="21.2" hidden="1" customHeight="1" x14ac:dyDescent="0.25">
      <c r="A74" s="109" t="s">
        <v>56</v>
      </c>
      <c r="B74" s="96" t="s">
        <v>55</v>
      </c>
      <c r="C74" s="96">
        <v>300</v>
      </c>
      <c r="D74" s="96"/>
      <c r="E74" s="96"/>
      <c r="F74" s="360">
        <f>F75</f>
        <v>0</v>
      </c>
    </row>
    <row r="75" spans="1:6" s="93" customFormat="1" ht="22.5" hidden="1" customHeight="1" x14ac:dyDescent="0.25">
      <c r="A75" s="109" t="s">
        <v>57</v>
      </c>
      <c r="B75" s="96" t="s">
        <v>55</v>
      </c>
      <c r="C75" s="96">
        <v>320</v>
      </c>
      <c r="D75" s="96"/>
      <c r="E75" s="96"/>
      <c r="F75" s="360">
        <f>F76</f>
        <v>0</v>
      </c>
    </row>
    <row r="76" spans="1:6" s="93" customFormat="1" ht="24.4" hidden="1" customHeight="1" x14ac:dyDescent="0.25">
      <c r="A76" s="109" t="s">
        <v>58</v>
      </c>
      <c r="B76" s="96" t="s">
        <v>55</v>
      </c>
      <c r="C76" s="96">
        <v>320</v>
      </c>
      <c r="D76" s="110" t="s">
        <v>201</v>
      </c>
      <c r="E76" s="110" t="s">
        <v>59</v>
      </c>
      <c r="F76" s="360">
        <v>0</v>
      </c>
    </row>
    <row r="77" spans="1:6" s="93" customFormat="1" ht="25.9" hidden="1" customHeight="1" x14ac:dyDescent="0.25">
      <c r="A77" s="109" t="s">
        <v>246</v>
      </c>
      <c r="B77" s="96" t="s">
        <v>55</v>
      </c>
      <c r="C77" s="96"/>
      <c r="D77" s="110"/>
      <c r="E77" s="110"/>
      <c r="F77" s="360">
        <f>F78</f>
        <v>0</v>
      </c>
    </row>
    <row r="78" spans="1:6" s="4" customFormat="1" ht="25.9" hidden="1" customHeight="1" x14ac:dyDescent="0.25">
      <c r="A78" s="109" t="s">
        <v>56</v>
      </c>
      <c r="B78" s="96" t="s">
        <v>55</v>
      </c>
      <c r="C78" s="96">
        <v>300</v>
      </c>
      <c r="D78" s="96"/>
      <c r="E78" s="96"/>
      <c r="F78" s="360">
        <f>F79</f>
        <v>0</v>
      </c>
    </row>
    <row r="79" spans="1:6" s="4" customFormat="1" ht="23.85" hidden="1" customHeight="1" x14ac:dyDescent="0.25">
      <c r="A79" s="109" t="s">
        <v>57</v>
      </c>
      <c r="B79" s="96" t="s">
        <v>55</v>
      </c>
      <c r="C79" s="96">
        <v>320</v>
      </c>
      <c r="D79" s="96"/>
      <c r="E79" s="96"/>
      <c r="F79" s="360">
        <f>F80</f>
        <v>0</v>
      </c>
    </row>
    <row r="80" spans="1:6" s="4" customFormat="1" ht="21.2" hidden="1" customHeight="1" x14ac:dyDescent="0.25">
      <c r="A80" s="109" t="s">
        <v>58</v>
      </c>
      <c r="B80" s="96" t="s">
        <v>55</v>
      </c>
      <c r="C80" s="96">
        <v>320</v>
      </c>
      <c r="D80" s="96">
        <v>10</v>
      </c>
      <c r="E80" s="110" t="s">
        <v>59</v>
      </c>
      <c r="F80" s="360"/>
    </row>
    <row r="81" spans="1:6" s="4" customFormat="1" ht="23.1" hidden="1" customHeight="1" x14ac:dyDescent="0.25">
      <c r="A81" s="104" t="s">
        <v>60</v>
      </c>
      <c r="B81" s="108" t="s">
        <v>61</v>
      </c>
      <c r="C81" s="96"/>
      <c r="D81" s="96"/>
      <c r="E81" s="110"/>
      <c r="F81" s="385">
        <f>F82</f>
        <v>2874.2333600000002</v>
      </c>
    </row>
    <row r="82" spans="1:6" s="4" customFormat="1" ht="25.15" hidden="1" customHeight="1" x14ac:dyDescent="0.25">
      <c r="A82" s="106" t="s">
        <v>62</v>
      </c>
      <c r="B82" s="107" t="s">
        <v>63</v>
      </c>
      <c r="C82" s="107"/>
      <c r="D82" s="107"/>
      <c r="E82" s="105"/>
      <c r="F82" s="386">
        <f>F83+F87</f>
        <v>2874.2333600000002</v>
      </c>
    </row>
    <row r="83" spans="1:6" s="4" customFormat="1" ht="32.65" hidden="1" customHeight="1" x14ac:dyDescent="0.25">
      <c r="A83" s="113" t="s">
        <v>64</v>
      </c>
      <c r="B83" s="96" t="s">
        <v>65</v>
      </c>
      <c r="C83" s="96"/>
      <c r="D83" s="96"/>
      <c r="E83" s="110"/>
      <c r="F83" s="360">
        <f>F84</f>
        <v>0</v>
      </c>
    </row>
    <row r="84" spans="1:6" s="4" customFormat="1" ht="23.1" hidden="1" customHeight="1" x14ac:dyDescent="0.25">
      <c r="A84" s="109" t="s">
        <v>56</v>
      </c>
      <c r="B84" s="96" t="s">
        <v>65</v>
      </c>
      <c r="C84" s="96">
        <v>300</v>
      </c>
      <c r="D84" s="96"/>
      <c r="E84" s="96"/>
      <c r="F84" s="360">
        <f>F85</f>
        <v>0</v>
      </c>
    </row>
    <row r="85" spans="1:6" s="4" customFormat="1" ht="26.45" hidden="1" customHeight="1" x14ac:dyDescent="0.25">
      <c r="A85" s="109" t="s">
        <v>57</v>
      </c>
      <c r="B85" s="96" t="s">
        <v>65</v>
      </c>
      <c r="C85" s="96">
        <v>320</v>
      </c>
      <c r="D85" s="96"/>
      <c r="E85" s="96"/>
      <c r="F85" s="360">
        <f>F86</f>
        <v>0</v>
      </c>
    </row>
    <row r="86" spans="1:6" s="4" customFormat="1" ht="32.65" hidden="1" customHeight="1" x14ac:dyDescent="0.25">
      <c r="A86" s="109" t="s">
        <v>58</v>
      </c>
      <c r="B86" s="96" t="s">
        <v>65</v>
      </c>
      <c r="C86" s="96">
        <v>320</v>
      </c>
      <c r="D86" s="96">
        <v>10</v>
      </c>
      <c r="E86" s="110" t="s">
        <v>59</v>
      </c>
      <c r="F86" s="360">
        <v>0</v>
      </c>
    </row>
    <row r="87" spans="1:6" s="93" customFormat="1" ht="30.6" hidden="1" customHeight="1" x14ac:dyDescent="0.25">
      <c r="A87" s="109" t="s">
        <v>64</v>
      </c>
      <c r="B87" s="96" t="s">
        <v>65</v>
      </c>
      <c r="C87" s="96"/>
      <c r="D87" s="96"/>
      <c r="E87" s="110"/>
      <c r="F87" s="360">
        <f>F88</f>
        <v>2874.2333600000002</v>
      </c>
    </row>
    <row r="88" spans="1:6" s="93" customFormat="1" ht="24.75" customHeight="1" x14ac:dyDescent="0.25">
      <c r="A88" s="66" t="s">
        <v>56</v>
      </c>
      <c r="B88" s="436" t="s">
        <v>487</v>
      </c>
      <c r="C88" s="96">
        <v>300</v>
      </c>
      <c r="D88" s="96"/>
      <c r="E88" s="96"/>
      <c r="F88" s="360">
        <f>F89</f>
        <v>2874.2333600000002</v>
      </c>
    </row>
    <row r="89" spans="1:6" s="93" customFormat="1" ht="32.25" customHeight="1" x14ac:dyDescent="0.25">
      <c r="A89" s="66" t="s">
        <v>57</v>
      </c>
      <c r="B89" s="436" t="s">
        <v>487</v>
      </c>
      <c r="C89" s="96">
        <v>320</v>
      </c>
      <c r="D89" s="96"/>
      <c r="E89" s="96"/>
      <c r="F89" s="360">
        <f>F90</f>
        <v>2874.2333600000002</v>
      </c>
    </row>
    <row r="90" spans="1:6" s="93" customFormat="1" ht="24.75" customHeight="1" x14ac:dyDescent="0.25">
      <c r="A90" s="109" t="s">
        <v>393</v>
      </c>
      <c r="B90" s="436" t="s">
        <v>487</v>
      </c>
      <c r="C90" s="96">
        <v>320</v>
      </c>
      <c r="D90" s="110" t="s">
        <v>201</v>
      </c>
      <c r="E90" s="110" t="s">
        <v>47</v>
      </c>
      <c r="F90" s="360">
        <f>1330.949+1543.28436</f>
        <v>2874.2333600000002</v>
      </c>
    </row>
    <row r="91" spans="1:6" s="4" customFormat="1" ht="38.25" x14ac:dyDescent="0.25">
      <c r="A91" s="102" t="s">
        <v>66</v>
      </c>
      <c r="B91" s="97" t="s">
        <v>67</v>
      </c>
      <c r="C91" s="97"/>
      <c r="D91" s="103"/>
      <c r="E91" s="103"/>
      <c r="F91" s="384">
        <f>F92+F103+F127</f>
        <v>34634.699999999997</v>
      </c>
    </row>
    <row r="92" spans="1:6" s="4" customFormat="1" ht="38.25" customHeight="1" x14ac:dyDescent="0.25">
      <c r="A92" s="29" t="s">
        <v>482</v>
      </c>
      <c r="B92" s="436" t="s">
        <v>488</v>
      </c>
      <c r="C92" s="108"/>
      <c r="D92" s="105"/>
      <c r="E92" s="105"/>
      <c r="F92" s="385">
        <f>F93+F98</f>
        <v>810.45</v>
      </c>
    </row>
    <row r="93" spans="1:6" s="93" customFormat="1" ht="37.5" customHeight="1" x14ac:dyDescent="0.25">
      <c r="A93" s="27" t="s">
        <v>489</v>
      </c>
      <c r="B93" s="28" t="s">
        <v>490</v>
      </c>
      <c r="C93" s="107"/>
      <c r="D93" s="105"/>
      <c r="E93" s="105"/>
      <c r="F93" s="386">
        <f>F96</f>
        <v>400</v>
      </c>
    </row>
    <row r="94" spans="1:6" s="93" customFormat="1" ht="31.5" customHeight="1" x14ac:dyDescent="0.25">
      <c r="A94" s="29" t="s">
        <v>68</v>
      </c>
      <c r="B94" s="436" t="s">
        <v>491</v>
      </c>
      <c r="C94" s="96"/>
      <c r="D94" s="110"/>
      <c r="E94" s="110"/>
      <c r="F94" s="360">
        <f>F97</f>
        <v>400</v>
      </c>
    </row>
    <row r="95" spans="1:6" s="93" customFormat="1" ht="25.5" x14ac:dyDescent="0.25">
      <c r="A95" s="31" t="s">
        <v>36</v>
      </c>
      <c r="B95" s="436" t="s">
        <v>491</v>
      </c>
      <c r="C95" s="96">
        <v>200</v>
      </c>
      <c r="D95" s="110"/>
      <c r="E95" s="110"/>
      <c r="F95" s="360">
        <f>F96</f>
        <v>400</v>
      </c>
    </row>
    <row r="96" spans="1:6" s="93" customFormat="1" ht="25.5" x14ac:dyDescent="0.25">
      <c r="A96" s="31" t="s">
        <v>140</v>
      </c>
      <c r="B96" s="436" t="s">
        <v>491</v>
      </c>
      <c r="C96" s="96">
        <v>240</v>
      </c>
      <c r="D96" s="110"/>
      <c r="E96" s="110"/>
      <c r="F96" s="360">
        <f>F97</f>
        <v>400</v>
      </c>
    </row>
    <row r="97" spans="1:6" s="93" customFormat="1" ht="29.25" customHeight="1" x14ac:dyDescent="0.25">
      <c r="A97" s="109" t="s">
        <v>274</v>
      </c>
      <c r="B97" s="436" t="s">
        <v>491</v>
      </c>
      <c r="C97" s="96">
        <v>240</v>
      </c>
      <c r="D97" s="110" t="s">
        <v>70</v>
      </c>
      <c r="E97" s="110" t="s">
        <v>70</v>
      </c>
      <c r="F97" s="360">
        <v>400</v>
      </c>
    </row>
    <row r="98" spans="1:6" s="4" customFormat="1" ht="33.75" customHeight="1" x14ac:dyDescent="0.25">
      <c r="A98" s="27" t="s">
        <v>492</v>
      </c>
      <c r="B98" s="28" t="s">
        <v>493</v>
      </c>
      <c r="C98" s="107"/>
      <c r="D98" s="105"/>
      <c r="E98" s="105"/>
      <c r="F98" s="386">
        <f>SUM(F101)</f>
        <v>410.45</v>
      </c>
    </row>
    <row r="99" spans="1:6" s="4" customFormat="1" ht="36" customHeight="1" x14ac:dyDescent="0.25">
      <c r="A99" s="29" t="s">
        <v>71</v>
      </c>
      <c r="B99" s="436" t="s">
        <v>494</v>
      </c>
      <c r="C99" s="96"/>
      <c r="D99" s="110"/>
      <c r="E99" s="110"/>
      <c r="F99" s="360">
        <f>F102</f>
        <v>410.45</v>
      </c>
    </row>
    <row r="100" spans="1:6" s="4" customFormat="1" ht="33" customHeight="1" x14ac:dyDescent="0.25">
      <c r="A100" s="31" t="s">
        <v>36</v>
      </c>
      <c r="B100" s="436" t="s">
        <v>494</v>
      </c>
      <c r="C100" s="96">
        <v>200</v>
      </c>
      <c r="D100" s="110"/>
      <c r="E100" s="110"/>
      <c r="F100" s="360">
        <f>F101</f>
        <v>410.45</v>
      </c>
    </row>
    <row r="101" spans="1:6" s="4" customFormat="1" ht="31.5" customHeight="1" x14ac:dyDescent="0.25">
      <c r="A101" s="31" t="s">
        <v>140</v>
      </c>
      <c r="B101" s="436" t="s">
        <v>494</v>
      </c>
      <c r="C101" s="96">
        <v>240</v>
      </c>
      <c r="D101" s="110"/>
      <c r="E101" s="110"/>
      <c r="F101" s="360">
        <f>F102</f>
        <v>410.45</v>
      </c>
    </row>
    <row r="102" spans="1:6" s="4" customFormat="1" ht="28.5" customHeight="1" x14ac:dyDescent="0.25">
      <c r="A102" s="109" t="s">
        <v>69</v>
      </c>
      <c r="B102" s="436" t="s">
        <v>494</v>
      </c>
      <c r="C102" s="96">
        <v>240</v>
      </c>
      <c r="D102" s="110" t="s">
        <v>70</v>
      </c>
      <c r="E102" s="110" t="s">
        <v>70</v>
      </c>
      <c r="F102" s="360">
        <v>410.45</v>
      </c>
    </row>
    <row r="103" spans="1:6" s="4" customFormat="1" ht="40.5" hidden="1" x14ac:dyDescent="0.25">
      <c r="A103" s="104" t="s">
        <v>72</v>
      </c>
      <c r="B103" s="108" t="s">
        <v>488</v>
      </c>
      <c r="C103" s="108"/>
      <c r="D103" s="105"/>
      <c r="E103" s="105"/>
      <c r="F103" s="385">
        <f>F104</f>
        <v>32610.799999999999</v>
      </c>
    </row>
    <row r="104" spans="1:6" s="4" customFormat="1" ht="28.5" customHeight="1" x14ac:dyDescent="0.25">
      <c r="A104" s="29" t="s">
        <v>482</v>
      </c>
      <c r="B104" s="436" t="s">
        <v>488</v>
      </c>
      <c r="C104" s="107"/>
      <c r="D104" s="105"/>
      <c r="E104" s="105"/>
      <c r="F104" s="386">
        <f>F105+F123+F119</f>
        <v>32610.799999999999</v>
      </c>
    </row>
    <row r="105" spans="1:6" s="4" customFormat="1" ht="33" customHeight="1" x14ac:dyDescent="0.25">
      <c r="A105" s="27" t="s">
        <v>495</v>
      </c>
      <c r="B105" s="28" t="s">
        <v>496</v>
      </c>
      <c r="C105" s="96"/>
      <c r="D105" s="110"/>
      <c r="E105" s="110"/>
      <c r="F105" s="360">
        <f>F106+F109+F116</f>
        <v>22248</v>
      </c>
    </row>
    <row r="106" spans="1:6" s="4" customFormat="1" ht="51" x14ac:dyDescent="0.25">
      <c r="A106" s="109" t="s">
        <v>31</v>
      </c>
      <c r="B106" s="96" t="s">
        <v>75</v>
      </c>
      <c r="C106" s="96">
        <v>100</v>
      </c>
      <c r="D106" s="110"/>
      <c r="E106" s="110"/>
      <c r="F106" s="360">
        <f>F107</f>
        <v>13596.504000000001</v>
      </c>
    </row>
    <row r="107" spans="1:6" s="4" customFormat="1" ht="27" customHeight="1" x14ac:dyDescent="0.25">
      <c r="A107" s="31" t="s">
        <v>32</v>
      </c>
      <c r="B107" s="436" t="s">
        <v>497</v>
      </c>
      <c r="C107" s="96">
        <v>110</v>
      </c>
      <c r="D107" s="110"/>
      <c r="E107" s="110"/>
      <c r="F107" s="360">
        <f>F108</f>
        <v>13596.504000000001</v>
      </c>
    </row>
    <row r="108" spans="1:6" s="4" customFormat="1" ht="26.25" customHeight="1" x14ac:dyDescent="0.25">
      <c r="A108" s="109" t="s">
        <v>76</v>
      </c>
      <c r="B108" s="436" t="s">
        <v>497</v>
      </c>
      <c r="C108" s="96">
        <v>110</v>
      </c>
      <c r="D108" s="110" t="s">
        <v>77</v>
      </c>
      <c r="E108" s="110" t="s">
        <v>35</v>
      </c>
      <c r="F108" s="360">
        <v>13596.504000000001</v>
      </c>
    </row>
    <row r="109" spans="1:6" s="4" customFormat="1" ht="25.5" x14ac:dyDescent="0.25">
      <c r="A109" s="109" t="s">
        <v>36</v>
      </c>
      <c r="B109" s="436" t="s">
        <v>497</v>
      </c>
      <c r="C109" s="96">
        <v>200</v>
      </c>
      <c r="D109" s="110"/>
      <c r="E109" s="110"/>
      <c r="F109" s="360">
        <f>F110</f>
        <v>8648.6959999999999</v>
      </c>
    </row>
    <row r="110" spans="1:6" s="4" customFormat="1" ht="25.5" x14ac:dyDescent="0.25">
      <c r="A110" s="31" t="s">
        <v>37</v>
      </c>
      <c r="B110" s="436" t="s">
        <v>497</v>
      </c>
      <c r="C110" s="96">
        <v>240</v>
      </c>
      <c r="D110" s="110"/>
      <c r="E110" s="110"/>
      <c r="F110" s="360">
        <f>F111</f>
        <v>8648.6959999999999</v>
      </c>
    </row>
    <row r="111" spans="1:6" s="4" customFormat="1" ht="28.5" customHeight="1" x14ac:dyDescent="0.25">
      <c r="A111" s="109" t="s">
        <v>76</v>
      </c>
      <c r="B111" s="436" t="s">
        <v>497</v>
      </c>
      <c r="C111" s="96">
        <v>240</v>
      </c>
      <c r="D111" s="110" t="s">
        <v>77</v>
      </c>
      <c r="E111" s="110" t="s">
        <v>35</v>
      </c>
      <c r="F111" s="360">
        <f>6377.196+2271.5</f>
        <v>8648.6959999999999</v>
      </c>
    </row>
    <row r="112" spans="1:6" s="4" customFormat="1" ht="25.5" hidden="1" x14ac:dyDescent="0.25">
      <c r="A112" s="29" t="s">
        <v>80</v>
      </c>
      <c r="B112" s="436" t="s">
        <v>497</v>
      </c>
      <c r="C112" s="96"/>
      <c r="D112" s="110"/>
      <c r="E112" s="110"/>
      <c r="F112" s="360">
        <f>F113</f>
        <v>0</v>
      </c>
    </row>
    <row r="113" spans="1:6" s="4" customFormat="1" ht="25.5" hidden="1" x14ac:dyDescent="0.25">
      <c r="A113" s="31" t="s">
        <v>36</v>
      </c>
      <c r="B113" s="436" t="s">
        <v>497</v>
      </c>
      <c r="C113" s="96">
        <v>200</v>
      </c>
      <c r="D113" s="110"/>
      <c r="E113" s="110"/>
      <c r="F113" s="360">
        <f>F114</f>
        <v>0</v>
      </c>
    </row>
    <row r="114" spans="1:6" s="4" customFormat="1" ht="25.5" hidden="1" x14ac:dyDescent="0.25">
      <c r="A114" s="31" t="s">
        <v>140</v>
      </c>
      <c r="B114" s="436" t="s">
        <v>497</v>
      </c>
      <c r="C114" s="96">
        <v>240</v>
      </c>
      <c r="D114" s="110"/>
      <c r="E114" s="110"/>
      <c r="F114" s="360">
        <v>0</v>
      </c>
    </row>
    <row r="115" spans="1:6" s="4" customFormat="1" ht="8.25" hidden="1" customHeight="1" x14ac:dyDescent="0.25">
      <c r="A115" s="109" t="s">
        <v>76</v>
      </c>
      <c r="B115" s="436" t="s">
        <v>497</v>
      </c>
      <c r="C115" s="96">
        <v>240</v>
      </c>
      <c r="D115" s="110" t="s">
        <v>77</v>
      </c>
      <c r="E115" s="110" t="s">
        <v>35</v>
      </c>
      <c r="F115" s="360">
        <v>0</v>
      </c>
    </row>
    <row r="116" spans="1:6" s="4" customFormat="1" ht="24" customHeight="1" x14ac:dyDescent="0.25">
      <c r="A116" s="109" t="s">
        <v>38</v>
      </c>
      <c r="B116" s="436" t="s">
        <v>497</v>
      </c>
      <c r="C116" s="96">
        <v>800</v>
      </c>
      <c r="D116" s="110"/>
      <c r="E116" s="110"/>
      <c r="F116" s="360">
        <f>F117</f>
        <v>2.8</v>
      </c>
    </row>
    <row r="117" spans="1:6" s="4" customFormat="1" ht="27.75" customHeight="1" x14ac:dyDescent="0.25">
      <c r="A117" s="52" t="s">
        <v>39</v>
      </c>
      <c r="B117" s="436" t="s">
        <v>497</v>
      </c>
      <c r="C117" s="96">
        <v>850</v>
      </c>
      <c r="D117" s="110"/>
      <c r="E117" s="110"/>
      <c r="F117" s="360">
        <f>F118</f>
        <v>2.8</v>
      </c>
    </row>
    <row r="118" spans="1:6" s="4" customFormat="1" ht="25.5" customHeight="1" x14ac:dyDescent="0.25">
      <c r="A118" s="109" t="s">
        <v>76</v>
      </c>
      <c r="B118" s="436" t="s">
        <v>497</v>
      </c>
      <c r="C118" s="96">
        <v>850</v>
      </c>
      <c r="D118" s="110" t="s">
        <v>77</v>
      </c>
      <c r="E118" s="110" t="s">
        <v>35</v>
      </c>
      <c r="F118" s="360">
        <v>2.8</v>
      </c>
    </row>
    <row r="119" spans="1:6" s="4" customFormat="1" ht="25.5" hidden="1" x14ac:dyDescent="0.25">
      <c r="A119" s="29" t="s">
        <v>308</v>
      </c>
      <c r="B119" s="65" t="s">
        <v>314</v>
      </c>
      <c r="C119" s="96"/>
      <c r="D119" s="110"/>
      <c r="E119" s="110"/>
      <c r="F119" s="360">
        <v>0</v>
      </c>
    </row>
    <row r="120" spans="1:6" s="4" customFormat="1" ht="25.5" hidden="1" x14ac:dyDescent="0.25">
      <c r="A120" s="31" t="s">
        <v>36</v>
      </c>
      <c r="B120" s="65" t="s">
        <v>314</v>
      </c>
      <c r="C120" s="96">
        <v>200</v>
      </c>
      <c r="D120" s="110"/>
      <c r="E120" s="110"/>
      <c r="F120" s="360">
        <v>0</v>
      </c>
    </row>
    <row r="121" spans="1:6" s="4" customFormat="1" ht="25.5" hidden="1" x14ac:dyDescent="0.25">
      <c r="A121" s="31" t="s">
        <v>140</v>
      </c>
      <c r="B121" s="65" t="s">
        <v>314</v>
      </c>
      <c r="C121" s="96">
        <v>240</v>
      </c>
      <c r="D121" s="110"/>
      <c r="E121" s="110"/>
      <c r="F121" s="360">
        <v>0</v>
      </c>
    </row>
    <row r="122" spans="1:6" s="4" customFormat="1" ht="15.75" hidden="1" x14ac:dyDescent="0.25">
      <c r="A122" s="109" t="s">
        <v>76</v>
      </c>
      <c r="B122" s="65" t="s">
        <v>314</v>
      </c>
      <c r="C122" s="96">
        <v>240</v>
      </c>
      <c r="D122" s="110" t="s">
        <v>77</v>
      </c>
      <c r="E122" s="110" t="s">
        <v>35</v>
      </c>
      <c r="F122" s="360">
        <v>0</v>
      </c>
    </row>
    <row r="123" spans="1:6" s="4" customFormat="1" ht="63.75" x14ac:dyDescent="0.25">
      <c r="A123" s="109" t="s">
        <v>415</v>
      </c>
      <c r="B123" s="436" t="s">
        <v>499</v>
      </c>
      <c r="C123" s="96"/>
      <c r="D123" s="110"/>
      <c r="E123" s="110"/>
      <c r="F123" s="360">
        <f>F124</f>
        <v>10362.799999999999</v>
      </c>
    </row>
    <row r="124" spans="1:6" s="4" customFormat="1" ht="51" x14ac:dyDescent="0.25">
      <c r="A124" s="109" t="s">
        <v>31</v>
      </c>
      <c r="B124" s="436" t="s">
        <v>499</v>
      </c>
      <c r="C124" s="96">
        <v>100</v>
      </c>
      <c r="D124" s="110"/>
      <c r="E124" s="110"/>
      <c r="F124" s="360">
        <f>F125</f>
        <v>10362.799999999999</v>
      </c>
    </row>
    <row r="125" spans="1:6" s="4" customFormat="1" ht="29.25" customHeight="1" x14ac:dyDescent="0.25">
      <c r="A125" s="31" t="s">
        <v>32</v>
      </c>
      <c r="B125" s="436" t="s">
        <v>499</v>
      </c>
      <c r="C125" s="96">
        <v>110</v>
      </c>
      <c r="D125" s="110"/>
      <c r="E125" s="110"/>
      <c r="F125" s="360">
        <f>F126</f>
        <v>10362.799999999999</v>
      </c>
    </row>
    <row r="126" spans="1:6" s="4" customFormat="1" ht="27.75" customHeight="1" x14ac:dyDescent="0.25">
      <c r="A126" s="109" t="s">
        <v>76</v>
      </c>
      <c r="B126" s="436" t="s">
        <v>499</v>
      </c>
      <c r="C126" s="96">
        <v>110</v>
      </c>
      <c r="D126" s="110" t="s">
        <v>77</v>
      </c>
      <c r="E126" s="110" t="s">
        <v>35</v>
      </c>
      <c r="F126" s="360">
        <v>10362.799999999999</v>
      </c>
    </row>
    <row r="127" spans="1:6" s="4" customFormat="1" ht="40.5" hidden="1" x14ac:dyDescent="0.25">
      <c r="A127" s="104" t="s">
        <v>78</v>
      </c>
      <c r="B127" s="108" t="s">
        <v>79</v>
      </c>
      <c r="C127" s="108"/>
      <c r="D127" s="105"/>
      <c r="E127" s="105"/>
      <c r="F127" s="385">
        <f>F128</f>
        <v>1213.45</v>
      </c>
    </row>
    <row r="128" spans="1:6" s="4" customFormat="1" ht="25.5" hidden="1" x14ac:dyDescent="0.25">
      <c r="A128" s="106" t="s">
        <v>80</v>
      </c>
      <c r="B128" s="107" t="s">
        <v>81</v>
      </c>
      <c r="C128" s="107"/>
      <c r="D128" s="105"/>
      <c r="E128" s="105"/>
      <c r="F128" s="386">
        <f>SUM(F131)</f>
        <v>1213.45</v>
      </c>
    </row>
    <row r="129" spans="1:6" s="4" customFormat="1" ht="27" customHeight="1" x14ac:dyDescent="0.25">
      <c r="A129" s="109" t="s">
        <v>82</v>
      </c>
      <c r="B129" s="420" t="s">
        <v>500</v>
      </c>
      <c r="C129" s="107"/>
      <c r="D129" s="105"/>
      <c r="E129" s="105"/>
      <c r="F129" s="360">
        <f>F130</f>
        <v>1213.45</v>
      </c>
    </row>
    <row r="130" spans="1:6" s="4" customFormat="1" ht="30" customHeight="1" x14ac:dyDescent="0.25">
      <c r="A130" s="109" t="s">
        <v>36</v>
      </c>
      <c r="B130" s="420" t="s">
        <v>500</v>
      </c>
      <c r="C130" s="96">
        <v>200</v>
      </c>
      <c r="D130" s="105"/>
      <c r="E130" s="105"/>
      <c r="F130" s="360">
        <f>F131</f>
        <v>1213.45</v>
      </c>
    </row>
    <row r="131" spans="1:6" s="4" customFormat="1" ht="25.5" x14ac:dyDescent="0.25">
      <c r="A131" s="31" t="s">
        <v>37</v>
      </c>
      <c r="B131" s="420" t="s">
        <v>500</v>
      </c>
      <c r="C131" s="96">
        <v>240</v>
      </c>
      <c r="D131" s="110"/>
      <c r="E131" s="110"/>
      <c r="F131" s="360">
        <f>F132</f>
        <v>1213.45</v>
      </c>
    </row>
    <row r="132" spans="1:6" s="4" customFormat="1" ht="29.25" customHeight="1" x14ac:dyDescent="0.25">
      <c r="A132" s="109" t="s">
        <v>76</v>
      </c>
      <c r="B132" s="420" t="s">
        <v>500</v>
      </c>
      <c r="C132" s="96">
        <v>240</v>
      </c>
      <c r="D132" s="110" t="s">
        <v>77</v>
      </c>
      <c r="E132" s="110" t="s">
        <v>35</v>
      </c>
      <c r="F132" s="360">
        <f>1113.45+100</f>
        <v>1213.45</v>
      </c>
    </row>
    <row r="133" spans="1:6" s="4" customFormat="1" ht="38.25" x14ac:dyDescent="0.25">
      <c r="A133" s="102" t="s">
        <v>84</v>
      </c>
      <c r="B133" s="97" t="s">
        <v>85</v>
      </c>
      <c r="C133" s="97"/>
      <c r="D133" s="103"/>
      <c r="E133" s="103"/>
      <c r="F133" s="384">
        <f>F134</f>
        <v>1450</v>
      </c>
    </row>
    <row r="134" spans="1:6" s="4" customFormat="1" ht="29.25" customHeight="1" x14ac:dyDescent="0.25">
      <c r="A134" s="50" t="s">
        <v>482</v>
      </c>
      <c r="B134" s="51" t="s">
        <v>501</v>
      </c>
      <c r="C134" s="108"/>
      <c r="D134" s="105"/>
      <c r="E134" s="105"/>
      <c r="F134" s="385">
        <f>F135+F140</f>
        <v>1450</v>
      </c>
    </row>
    <row r="135" spans="1:6" s="4" customFormat="1" ht="44.25" customHeight="1" x14ac:dyDescent="0.25">
      <c r="A135" s="38" t="s">
        <v>502</v>
      </c>
      <c r="B135" s="34" t="s">
        <v>503</v>
      </c>
      <c r="C135" s="107"/>
      <c r="D135" s="105"/>
      <c r="E135" s="105"/>
      <c r="F135" s="386">
        <f>F136</f>
        <v>60</v>
      </c>
    </row>
    <row r="136" spans="1:6" s="4" customFormat="1" ht="56.25" customHeight="1" x14ac:dyDescent="0.25">
      <c r="A136" s="29" t="s">
        <v>504</v>
      </c>
      <c r="B136" s="34" t="s">
        <v>505</v>
      </c>
      <c r="C136" s="107"/>
      <c r="D136" s="105"/>
      <c r="E136" s="105"/>
      <c r="F136" s="360">
        <f>F138</f>
        <v>60</v>
      </c>
    </row>
    <row r="137" spans="1:6" s="4" customFormat="1" ht="25.5" x14ac:dyDescent="0.25">
      <c r="A137" s="109" t="s">
        <v>36</v>
      </c>
      <c r="B137" s="34" t="s">
        <v>505</v>
      </c>
      <c r="C137" s="96">
        <v>200</v>
      </c>
      <c r="D137" s="105"/>
      <c r="E137" s="105"/>
      <c r="F137" s="360">
        <f>F138</f>
        <v>60</v>
      </c>
    </row>
    <row r="138" spans="1:6" s="4" customFormat="1" ht="35.25" customHeight="1" x14ac:dyDescent="0.25">
      <c r="A138" s="31" t="s">
        <v>37</v>
      </c>
      <c r="B138" s="34" t="s">
        <v>505</v>
      </c>
      <c r="C138" s="96">
        <v>240</v>
      </c>
      <c r="D138" s="110"/>
      <c r="E138" s="110"/>
      <c r="F138" s="360">
        <f>F139</f>
        <v>60</v>
      </c>
    </row>
    <row r="139" spans="1:6" s="4" customFormat="1" ht="34.5" customHeight="1" x14ac:dyDescent="0.25">
      <c r="A139" s="29" t="s">
        <v>86</v>
      </c>
      <c r="B139" s="34" t="s">
        <v>505</v>
      </c>
      <c r="C139" s="96">
        <v>240</v>
      </c>
      <c r="D139" s="110" t="s">
        <v>59</v>
      </c>
      <c r="E139" s="110" t="s">
        <v>201</v>
      </c>
      <c r="F139" s="360">
        <v>60</v>
      </c>
    </row>
    <row r="140" spans="1:6" s="4" customFormat="1" ht="38.25" customHeight="1" x14ac:dyDescent="0.25">
      <c r="A140" s="38" t="s">
        <v>506</v>
      </c>
      <c r="B140" s="34" t="s">
        <v>507</v>
      </c>
      <c r="C140" s="107"/>
      <c r="D140" s="105"/>
      <c r="E140" s="105"/>
      <c r="F140" s="386">
        <f>F141</f>
        <v>1390</v>
      </c>
    </row>
    <row r="141" spans="1:6" s="4" customFormat="1" ht="30.75" customHeight="1" x14ac:dyDescent="0.25">
      <c r="A141" s="38" t="s">
        <v>88</v>
      </c>
      <c r="B141" s="34" t="s">
        <v>508</v>
      </c>
      <c r="C141" s="96"/>
      <c r="D141" s="110"/>
      <c r="E141" s="110"/>
      <c r="F141" s="360">
        <f>F142</f>
        <v>1390</v>
      </c>
    </row>
    <row r="142" spans="1:6" s="4" customFormat="1" ht="40.5" customHeight="1" x14ac:dyDescent="0.25">
      <c r="A142" s="109" t="s">
        <v>36</v>
      </c>
      <c r="B142" s="34" t="s">
        <v>508</v>
      </c>
      <c r="C142" s="96">
        <v>200</v>
      </c>
      <c r="D142" s="110"/>
      <c r="E142" s="110"/>
      <c r="F142" s="360">
        <f>F143</f>
        <v>1390</v>
      </c>
    </row>
    <row r="143" spans="1:6" s="4" customFormat="1" ht="25.5" x14ac:dyDescent="0.25">
      <c r="A143" s="31" t="s">
        <v>37</v>
      </c>
      <c r="B143" s="34" t="s">
        <v>508</v>
      </c>
      <c r="C143" s="96">
        <v>240</v>
      </c>
      <c r="D143" s="110"/>
      <c r="E143" s="110"/>
      <c r="F143" s="360">
        <f>F144</f>
        <v>1390</v>
      </c>
    </row>
    <row r="144" spans="1:6" s="4" customFormat="1" ht="29.25" customHeight="1" x14ac:dyDescent="0.25">
      <c r="A144" s="29" t="s">
        <v>86</v>
      </c>
      <c r="B144" s="34" t="s">
        <v>508</v>
      </c>
      <c r="C144" s="96">
        <v>240</v>
      </c>
      <c r="D144" s="110" t="s">
        <v>59</v>
      </c>
      <c r="E144" s="110" t="s">
        <v>201</v>
      </c>
      <c r="F144" s="360">
        <v>1390</v>
      </c>
    </row>
    <row r="145" spans="1:7" s="4" customFormat="1" ht="48.75" customHeight="1" x14ac:dyDescent="0.25">
      <c r="A145" s="102" t="s">
        <v>89</v>
      </c>
      <c r="B145" s="97" t="s">
        <v>90</v>
      </c>
      <c r="C145" s="97"/>
      <c r="D145" s="103"/>
      <c r="E145" s="103"/>
      <c r="F145" s="384">
        <f>F146+F166</f>
        <v>6391.5945300000003</v>
      </c>
    </row>
    <row r="146" spans="1:7" s="4" customFormat="1" ht="32.25" customHeight="1" x14ac:dyDescent="0.25">
      <c r="A146" s="27" t="s">
        <v>482</v>
      </c>
      <c r="B146" s="28" t="s">
        <v>509</v>
      </c>
      <c r="C146" s="108"/>
      <c r="D146" s="105"/>
      <c r="E146" s="105"/>
      <c r="F146" s="385">
        <f>F147+F172</f>
        <v>6391.5945300000003</v>
      </c>
    </row>
    <row r="147" spans="1:7" s="4" customFormat="1" ht="72" customHeight="1" x14ac:dyDescent="0.25">
      <c r="A147" s="29" t="s">
        <v>510</v>
      </c>
      <c r="B147" s="436" t="s">
        <v>511</v>
      </c>
      <c r="C147" s="107"/>
      <c r="D147" s="105"/>
      <c r="E147" s="105"/>
      <c r="F147" s="386">
        <f>F148+F162+F152+F156</f>
        <v>6391.5945300000003</v>
      </c>
    </row>
    <row r="148" spans="1:7" s="4" customFormat="1" ht="30" customHeight="1" x14ac:dyDescent="0.25">
      <c r="A148" s="29" t="s">
        <v>91</v>
      </c>
      <c r="B148" s="436" t="s">
        <v>512</v>
      </c>
      <c r="C148" s="96"/>
      <c r="D148" s="110"/>
      <c r="E148" s="110"/>
      <c r="F148" s="360">
        <f>F150</f>
        <v>200</v>
      </c>
    </row>
    <row r="149" spans="1:7" s="4" customFormat="1" ht="33.75" customHeight="1" x14ac:dyDescent="0.25">
      <c r="A149" s="109" t="s">
        <v>36</v>
      </c>
      <c r="B149" s="436" t="s">
        <v>512</v>
      </c>
      <c r="C149" s="96">
        <v>200</v>
      </c>
      <c r="D149" s="110"/>
      <c r="E149" s="110"/>
      <c r="F149" s="360">
        <f>F150</f>
        <v>200</v>
      </c>
    </row>
    <row r="150" spans="1:7" s="4" customFormat="1" ht="25.5" x14ac:dyDescent="0.25">
      <c r="A150" s="31" t="s">
        <v>37</v>
      </c>
      <c r="B150" s="436" t="s">
        <v>512</v>
      </c>
      <c r="C150" s="96">
        <v>240</v>
      </c>
      <c r="D150" s="110"/>
      <c r="E150" s="110"/>
      <c r="F150" s="360">
        <f>F151</f>
        <v>200</v>
      </c>
    </row>
    <row r="151" spans="1:7" s="4" customFormat="1" ht="28.5" customHeight="1" x14ac:dyDescent="0.25">
      <c r="A151" s="109" t="s">
        <v>92</v>
      </c>
      <c r="B151" s="436" t="s">
        <v>512</v>
      </c>
      <c r="C151" s="96">
        <v>240</v>
      </c>
      <c r="D151" s="110" t="s">
        <v>47</v>
      </c>
      <c r="E151" s="110" t="s">
        <v>87</v>
      </c>
      <c r="F151" s="360">
        <v>200</v>
      </c>
    </row>
    <row r="152" spans="1:7" s="4" customFormat="1" ht="38.25" x14ac:dyDescent="0.25">
      <c r="A152" s="38" t="s">
        <v>514</v>
      </c>
      <c r="B152" s="436" t="s">
        <v>513</v>
      </c>
      <c r="C152" s="96"/>
      <c r="D152" s="110"/>
      <c r="E152" s="110"/>
      <c r="F152" s="360">
        <f>F153</f>
        <v>250</v>
      </c>
    </row>
    <row r="153" spans="1:7" s="4" customFormat="1" ht="25.5" x14ac:dyDescent="0.25">
      <c r="A153" s="109" t="s">
        <v>36</v>
      </c>
      <c r="B153" s="436" t="s">
        <v>513</v>
      </c>
      <c r="C153" s="96">
        <v>200</v>
      </c>
      <c r="D153" s="110"/>
      <c r="E153" s="110"/>
      <c r="F153" s="360">
        <f>F154</f>
        <v>250</v>
      </c>
    </row>
    <row r="154" spans="1:7" s="4" customFormat="1" ht="31.5" customHeight="1" x14ac:dyDescent="0.25">
      <c r="A154" s="31" t="s">
        <v>37</v>
      </c>
      <c r="B154" s="436" t="s">
        <v>513</v>
      </c>
      <c r="C154" s="96">
        <v>240</v>
      </c>
      <c r="D154" s="110"/>
      <c r="E154" s="110"/>
      <c r="F154" s="360">
        <f>F155</f>
        <v>250</v>
      </c>
    </row>
    <row r="155" spans="1:7" s="4" customFormat="1" ht="27.75" customHeight="1" x14ac:dyDescent="0.25">
      <c r="A155" s="109" t="s">
        <v>92</v>
      </c>
      <c r="B155" s="436" t="s">
        <v>513</v>
      </c>
      <c r="C155" s="96">
        <v>240</v>
      </c>
      <c r="D155" s="110" t="s">
        <v>47</v>
      </c>
      <c r="E155" s="110" t="s">
        <v>87</v>
      </c>
      <c r="F155" s="360">
        <v>250</v>
      </c>
    </row>
    <row r="156" spans="1:7" s="4" customFormat="1" ht="51" x14ac:dyDescent="0.25">
      <c r="A156" s="109" t="s">
        <v>95</v>
      </c>
      <c r="B156" s="96" t="s">
        <v>515</v>
      </c>
      <c r="C156" s="96"/>
      <c r="D156" s="110"/>
      <c r="E156" s="110"/>
      <c r="F156" s="360">
        <f>F157</f>
        <v>3971.4513099999999</v>
      </c>
    </row>
    <row r="157" spans="1:7" s="4" customFormat="1" ht="32.25" customHeight="1" x14ac:dyDescent="0.25">
      <c r="A157" s="109" t="s">
        <v>36</v>
      </c>
      <c r="B157" s="435" t="s">
        <v>515</v>
      </c>
      <c r="C157" s="114">
        <v>200</v>
      </c>
      <c r="D157" s="110"/>
      <c r="E157" s="110"/>
      <c r="F157" s="360">
        <f>F158</f>
        <v>3971.4513099999999</v>
      </c>
    </row>
    <row r="158" spans="1:7" s="4" customFormat="1" ht="25.5" x14ac:dyDescent="0.25">
      <c r="A158" s="31" t="s">
        <v>37</v>
      </c>
      <c r="B158" s="435" t="s">
        <v>515</v>
      </c>
      <c r="C158" s="96">
        <v>240</v>
      </c>
      <c r="D158" s="110"/>
      <c r="E158" s="110"/>
      <c r="F158" s="360">
        <f>F159</f>
        <v>3971.4513099999999</v>
      </c>
    </row>
    <row r="159" spans="1:7" s="4" customFormat="1" ht="26.25" customHeight="1" x14ac:dyDescent="0.25">
      <c r="A159" s="109" t="s">
        <v>92</v>
      </c>
      <c r="B159" s="435" t="s">
        <v>515</v>
      </c>
      <c r="C159" s="96">
        <v>240</v>
      </c>
      <c r="D159" s="110" t="s">
        <v>47</v>
      </c>
      <c r="E159" s="110" t="s">
        <v>87</v>
      </c>
      <c r="F159" s="360">
        <f>2538.75131+167.7+1265</f>
        <v>3971.4513099999999</v>
      </c>
      <c r="G159" s="5"/>
    </row>
    <row r="160" spans="1:7" s="4" customFormat="1" ht="25.5" x14ac:dyDescent="0.25">
      <c r="A160" s="31" t="s">
        <v>516</v>
      </c>
      <c r="B160" s="421" t="s">
        <v>517</v>
      </c>
      <c r="C160" s="435"/>
      <c r="D160" s="110"/>
      <c r="E160" s="110"/>
      <c r="F160" s="360">
        <f>F161</f>
        <v>1970.1432200000002</v>
      </c>
      <c r="G160" s="5"/>
    </row>
    <row r="161" spans="1:7" s="4" customFormat="1" ht="25.5" x14ac:dyDescent="0.25">
      <c r="A161" s="29" t="s">
        <v>518</v>
      </c>
      <c r="B161" s="435" t="s">
        <v>519</v>
      </c>
      <c r="C161" s="435"/>
      <c r="D161" s="110"/>
      <c r="E161" s="110"/>
      <c r="F161" s="360">
        <f>F162</f>
        <v>1970.1432200000002</v>
      </c>
      <c r="G161" s="5"/>
    </row>
    <row r="162" spans="1:7" s="4" customFormat="1" ht="38.25" x14ac:dyDescent="0.25">
      <c r="A162" s="29" t="s">
        <v>520</v>
      </c>
      <c r="B162" s="420" t="s">
        <v>521</v>
      </c>
      <c r="C162" s="96"/>
      <c r="D162" s="110"/>
      <c r="E162" s="110"/>
      <c r="F162" s="360">
        <f>F163</f>
        <v>1970.1432200000002</v>
      </c>
    </row>
    <row r="163" spans="1:7" s="4" customFormat="1" ht="36.75" customHeight="1" x14ac:dyDescent="0.25">
      <c r="A163" s="109" t="s">
        <v>36</v>
      </c>
      <c r="B163" s="420" t="s">
        <v>521</v>
      </c>
      <c r="C163" s="114">
        <v>200</v>
      </c>
      <c r="D163" s="110"/>
      <c r="E163" s="110"/>
      <c r="F163" s="360">
        <f>F164</f>
        <v>1970.1432200000002</v>
      </c>
    </row>
    <row r="164" spans="1:7" s="4" customFormat="1" ht="36.75" customHeight="1" x14ac:dyDescent="0.25">
      <c r="A164" s="31" t="s">
        <v>37</v>
      </c>
      <c r="B164" s="420" t="s">
        <v>521</v>
      </c>
      <c r="C164" s="96">
        <v>240</v>
      </c>
      <c r="D164" s="110"/>
      <c r="E164" s="110"/>
      <c r="F164" s="360">
        <f>F165</f>
        <v>1970.1432200000002</v>
      </c>
    </row>
    <row r="165" spans="1:7" s="4" customFormat="1" ht="30" customHeight="1" x14ac:dyDescent="0.25">
      <c r="A165" s="109" t="s">
        <v>92</v>
      </c>
      <c r="B165" s="420" t="s">
        <v>521</v>
      </c>
      <c r="C165" s="96">
        <v>240</v>
      </c>
      <c r="D165" s="110" t="s">
        <v>47</v>
      </c>
      <c r="E165" s="110" t="s">
        <v>87</v>
      </c>
      <c r="F165" s="360">
        <f>1985.14+152.70322-167.7</f>
        <v>1970.1432200000002</v>
      </c>
    </row>
    <row r="166" spans="1:7" s="4" customFormat="1" ht="48" hidden="1" customHeight="1" x14ac:dyDescent="0.25">
      <c r="A166" s="106" t="s">
        <v>276</v>
      </c>
      <c r="B166" s="107" t="s">
        <v>99</v>
      </c>
      <c r="C166" s="107"/>
      <c r="D166" s="105"/>
      <c r="E166" s="105"/>
      <c r="F166" s="386">
        <f>F167</f>
        <v>0</v>
      </c>
    </row>
    <row r="167" spans="1:7" s="4" customFormat="1" ht="36" hidden="1" customHeight="1" x14ac:dyDescent="0.25">
      <c r="A167" s="29" t="s">
        <v>100</v>
      </c>
      <c r="B167" s="16" t="s">
        <v>101</v>
      </c>
      <c r="C167" s="108"/>
      <c r="D167" s="105"/>
      <c r="E167" s="105"/>
      <c r="F167" s="360">
        <f>F168</f>
        <v>0</v>
      </c>
    </row>
    <row r="168" spans="1:7" s="4" customFormat="1" ht="33.75" hidden="1" customHeight="1" x14ac:dyDescent="0.25">
      <c r="A168" s="29" t="s">
        <v>102</v>
      </c>
      <c r="B168" s="16" t="s">
        <v>103</v>
      </c>
      <c r="C168" s="108"/>
      <c r="D168" s="105"/>
      <c r="E168" s="105"/>
      <c r="F168" s="360">
        <f>F169</f>
        <v>0</v>
      </c>
    </row>
    <row r="169" spans="1:7" s="4" customFormat="1" ht="27.75" hidden="1" customHeight="1" x14ac:dyDescent="0.25">
      <c r="A169" s="31" t="s">
        <v>36</v>
      </c>
      <c r="B169" s="16" t="s">
        <v>103</v>
      </c>
      <c r="C169" s="96">
        <v>200</v>
      </c>
      <c r="D169" s="105"/>
      <c r="E169" s="105"/>
      <c r="F169" s="360">
        <f>F170</f>
        <v>0</v>
      </c>
    </row>
    <row r="170" spans="1:7" s="4" customFormat="1" ht="29.25" hidden="1" customHeight="1" x14ac:dyDescent="0.25">
      <c r="A170" s="31" t="s">
        <v>140</v>
      </c>
      <c r="B170" s="16" t="s">
        <v>103</v>
      </c>
      <c r="C170" s="96">
        <v>240</v>
      </c>
      <c r="D170" s="105"/>
      <c r="E170" s="105"/>
      <c r="F170" s="360">
        <f>F171</f>
        <v>0</v>
      </c>
    </row>
    <row r="171" spans="1:7" s="4" customFormat="1" ht="32.25" hidden="1" customHeight="1" x14ac:dyDescent="0.25">
      <c r="A171" s="109" t="s">
        <v>92</v>
      </c>
      <c r="B171" s="16" t="s">
        <v>103</v>
      </c>
      <c r="C171" s="96">
        <v>240</v>
      </c>
      <c r="D171" s="110" t="s">
        <v>47</v>
      </c>
      <c r="E171" s="110" t="s">
        <v>87</v>
      </c>
      <c r="F171" s="360">
        <v>0</v>
      </c>
    </row>
    <row r="172" spans="1:7" s="4" customFormat="1" ht="30.75" hidden="1" customHeight="1" x14ac:dyDescent="0.25">
      <c r="A172" s="235" t="s">
        <v>433</v>
      </c>
      <c r="B172" s="28" t="s">
        <v>432</v>
      </c>
      <c r="C172" s="107"/>
      <c r="D172" s="105"/>
      <c r="E172" s="105"/>
      <c r="F172" s="386">
        <f>SUM(F173)</f>
        <v>0</v>
      </c>
    </row>
    <row r="173" spans="1:7" s="4" customFormat="1" ht="69" hidden="1" customHeight="1" x14ac:dyDescent="0.25">
      <c r="A173" s="29" t="s">
        <v>435</v>
      </c>
      <c r="B173" s="16" t="s">
        <v>431</v>
      </c>
      <c r="C173" s="96"/>
      <c r="D173" s="110"/>
      <c r="E173" s="110"/>
      <c r="F173" s="360">
        <f>F175</f>
        <v>0</v>
      </c>
    </row>
    <row r="174" spans="1:7" s="4" customFormat="1" ht="25.5" hidden="1" customHeight="1" x14ac:dyDescent="0.25">
      <c r="A174" s="31" t="s">
        <v>36</v>
      </c>
      <c r="B174" s="16" t="s">
        <v>431</v>
      </c>
      <c r="C174" s="96">
        <v>200</v>
      </c>
      <c r="D174" s="110"/>
      <c r="E174" s="110"/>
      <c r="F174" s="360">
        <f>F175</f>
        <v>0</v>
      </c>
    </row>
    <row r="175" spans="1:7" s="4" customFormat="1" ht="27.75" hidden="1" customHeight="1" x14ac:dyDescent="0.25">
      <c r="A175" s="31" t="s">
        <v>140</v>
      </c>
      <c r="B175" s="16" t="s">
        <v>431</v>
      </c>
      <c r="C175" s="96">
        <v>240</v>
      </c>
      <c r="D175" s="110"/>
      <c r="E175" s="110"/>
      <c r="F175" s="360">
        <f>F176</f>
        <v>0</v>
      </c>
      <c r="G175" s="5"/>
    </row>
    <row r="176" spans="1:7" s="4" customFormat="1" ht="0.75" hidden="1" customHeight="1" x14ac:dyDescent="0.25">
      <c r="A176" s="109" t="s">
        <v>92</v>
      </c>
      <c r="B176" s="16" t="s">
        <v>431</v>
      </c>
      <c r="C176" s="96">
        <v>240</v>
      </c>
      <c r="D176" s="110" t="s">
        <v>47</v>
      </c>
      <c r="E176" s="110" t="s">
        <v>87</v>
      </c>
      <c r="F176" s="360">
        <v>0</v>
      </c>
    </row>
    <row r="177" spans="1:6" s="4" customFormat="1" ht="38.25" x14ac:dyDescent="0.25">
      <c r="A177" s="102" t="s">
        <v>104</v>
      </c>
      <c r="B177" s="97" t="s">
        <v>105</v>
      </c>
      <c r="C177" s="97"/>
      <c r="D177" s="103"/>
      <c r="E177" s="103"/>
      <c r="F177" s="384">
        <f>SUM(F178)</f>
        <v>394.01600000000002</v>
      </c>
    </row>
    <row r="178" spans="1:6" s="4" customFormat="1" ht="27" customHeight="1" x14ac:dyDescent="0.25">
      <c r="A178" s="27" t="s">
        <v>482</v>
      </c>
      <c r="B178" s="28" t="s">
        <v>524</v>
      </c>
      <c r="C178" s="107"/>
      <c r="D178" s="105"/>
      <c r="E178" s="105"/>
      <c r="F178" s="386">
        <f>F183</f>
        <v>394.01600000000002</v>
      </c>
    </row>
    <row r="179" spans="1:6" s="4" customFormat="1" ht="46.5" hidden="1" customHeight="1" x14ac:dyDescent="0.25">
      <c r="A179" s="109" t="s">
        <v>106</v>
      </c>
      <c r="B179" s="96" t="s">
        <v>107</v>
      </c>
      <c r="C179" s="97"/>
      <c r="D179" s="103"/>
      <c r="E179" s="103"/>
      <c r="F179" s="360">
        <f>F180</f>
        <v>0</v>
      </c>
    </row>
    <row r="180" spans="1:6" s="4" customFormat="1" ht="29.25" hidden="1" customHeight="1" x14ac:dyDescent="0.25">
      <c r="A180" s="109" t="s">
        <v>108</v>
      </c>
      <c r="B180" s="96" t="s">
        <v>107</v>
      </c>
      <c r="C180" s="96">
        <v>400</v>
      </c>
      <c r="D180" s="110"/>
      <c r="E180" s="110"/>
      <c r="F180" s="360">
        <f>F181</f>
        <v>0</v>
      </c>
    </row>
    <row r="181" spans="1:6" s="4" customFormat="1" ht="27.75" hidden="1" customHeight="1" x14ac:dyDescent="0.25">
      <c r="A181" s="31" t="s">
        <v>109</v>
      </c>
      <c r="B181" s="96" t="s">
        <v>107</v>
      </c>
      <c r="C181" s="96">
        <v>410</v>
      </c>
      <c r="D181" s="110"/>
      <c r="E181" s="110"/>
      <c r="F181" s="360">
        <f>F182</f>
        <v>0</v>
      </c>
    </row>
    <row r="182" spans="1:6" s="4" customFormat="1" ht="24.75" hidden="1" customHeight="1" x14ac:dyDescent="0.25">
      <c r="A182" s="109" t="s">
        <v>110</v>
      </c>
      <c r="B182" s="96" t="s">
        <v>107</v>
      </c>
      <c r="C182" s="96">
        <v>410</v>
      </c>
      <c r="D182" s="110" t="s">
        <v>111</v>
      </c>
      <c r="E182" s="110" t="s">
        <v>112</v>
      </c>
      <c r="F182" s="360">
        <v>0</v>
      </c>
    </row>
    <row r="183" spans="1:6" s="4" customFormat="1" ht="34.5" customHeight="1" x14ac:dyDescent="0.25">
      <c r="A183" s="29" t="s">
        <v>522</v>
      </c>
      <c r="B183" s="436" t="s">
        <v>523</v>
      </c>
      <c r="C183" s="435"/>
      <c r="D183" s="110"/>
      <c r="E183" s="110"/>
      <c r="F183" s="360">
        <f>F184</f>
        <v>394.01600000000002</v>
      </c>
    </row>
    <row r="184" spans="1:6" s="4" customFormat="1" ht="25.5" customHeight="1" x14ac:dyDescent="0.25">
      <c r="A184" s="29" t="s">
        <v>113</v>
      </c>
      <c r="B184" s="436" t="s">
        <v>525</v>
      </c>
      <c r="C184" s="96"/>
      <c r="D184" s="110"/>
      <c r="E184" s="110"/>
      <c r="F184" s="360">
        <f>F186</f>
        <v>394.01600000000002</v>
      </c>
    </row>
    <row r="185" spans="1:6" s="4" customFormat="1" ht="25.5" x14ac:dyDescent="0.25">
      <c r="A185" s="109" t="s">
        <v>36</v>
      </c>
      <c r="B185" s="436" t="s">
        <v>525</v>
      </c>
      <c r="C185" s="96">
        <v>200</v>
      </c>
      <c r="D185" s="110"/>
      <c r="E185" s="110"/>
      <c r="F185" s="360">
        <f>F186</f>
        <v>394.01600000000002</v>
      </c>
    </row>
    <row r="186" spans="1:6" s="4" customFormat="1" ht="29.25" customHeight="1" x14ac:dyDescent="0.25">
      <c r="A186" s="31" t="s">
        <v>37</v>
      </c>
      <c r="B186" s="436" t="s">
        <v>525</v>
      </c>
      <c r="C186" s="96">
        <v>240</v>
      </c>
      <c r="D186" s="110"/>
      <c r="E186" s="110"/>
      <c r="F186" s="360">
        <f>F187</f>
        <v>394.01600000000002</v>
      </c>
    </row>
    <row r="187" spans="1:6" s="4" customFormat="1" ht="24.75" customHeight="1" x14ac:dyDescent="0.25">
      <c r="A187" s="109" t="s">
        <v>110</v>
      </c>
      <c r="B187" s="436" t="s">
        <v>525</v>
      </c>
      <c r="C187" s="96">
        <v>240</v>
      </c>
      <c r="D187" s="110" t="s">
        <v>111</v>
      </c>
      <c r="E187" s="110" t="s">
        <v>112</v>
      </c>
      <c r="F187" s="360">
        <v>394.01600000000002</v>
      </c>
    </row>
    <row r="188" spans="1:6" s="4" customFormat="1" ht="38.25" hidden="1" x14ac:dyDescent="0.25">
      <c r="A188" s="109" t="s">
        <v>299</v>
      </c>
      <c r="B188" s="16" t="s">
        <v>300</v>
      </c>
      <c r="C188" s="96"/>
      <c r="D188" s="110"/>
      <c r="E188" s="110"/>
      <c r="F188" s="360">
        <f>F189</f>
        <v>0</v>
      </c>
    </row>
    <row r="189" spans="1:6" s="4" customFormat="1" ht="25.5" hidden="1" x14ac:dyDescent="0.25">
      <c r="A189" s="109" t="s">
        <v>108</v>
      </c>
      <c r="B189" s="16" t="s">
        <v>300</v>
      </c>
      <c r="C189" s="96">
        <v>400</v>
      </c>
      <c r="D189" s="110"/>
      <c r="E189" s="110"/>
      <c r="F189" s="360">
        <f>F190</f>
        <v>0</v>
      </c>
    </row>
    <row r="190" spans="1:6" s="4" customFormat="1" ht="15.75" hidden="1" x14ac:dyDescent="0.25">
      <c r="A190" s="31" t="s">
        <v>109</v>
      </c>
      <c r="B190" s="16" t="s">
        <v>300</v>
      </c>
      <c r="C190" s="96">
        <v>410</v>
      </c>
      <c r="D190" s="110"/>
      <c r="E190" s="110"/>
      <c r="F190" s="360">
        <f>F191</f>
        <v>0</v>
      </c>
    </row>
    <row r="191" spans="1:6" s="4" customFormat="1" ht="15.75" hidden="1" x14ac:dyDescent="0.25">
      <c r="A191" s="109" t="s">
        <v>110</v>
      </c>
      <c r="B191" s="16" t="s">
        <v>300</v>
      </c>
      <c r="C191" s="96">
        <v>410</v>
      </c>
      <c r="D191" s="110" t="s">
        <v>111</v>
      </c>
      <c r="E191" s="110" t="s">
        <v>112</v>
      </c>
      <c r="F191" s="360">
        <v>0</v>
      </c>
    </row>
    <row r="192" spans="1:6" s="4" customFormat="1" ht="38.25" x14ac:dyDescent="0.25">
      <c r="A192" s="102" t="s">
        <v>114</v>
      </c>
      <c r="B192" s="97" t="s">
        <v>115</v>
      </c>
      <c r="C192" s="97"/>
      <c r="D192" s="103"/>
      <c r="E192" s="103"/>
      <c r="F192" s="384">
        <f>F193</f>
        <v>53157.476999999999</v>
      </c>
    </row>
    <row r="193" spans="1:7" s="4" customFormat="1" ht="27" customHeight="1" x14ac:dyDescent="0.25">
      <c r="A193" s="27" t="s">
        <v>482</v>
      </c>
      <c r="B193" s="28" t="s">
        <v>526</v>
      </c>
      <c r="C193" s="97"/>
      <c r="D193" s="103"/>
      <c r="E193" s="103"/>
      <c r="F193" s="360">
        <f>F194+F207</f>
        <v>53157.476999999999</v>
      </c>
    </row>
    <row r="194" spans="1:7" s="4" customFormat="1" ht="51" x14ac:dyDescent="0.25">
      <c r="A194" s="29" t="s">
        <v>527</v>
      </c>
      <c r="B194" s="436" t="s">
        <v>528</v>
      </c>
      <c r="C194" s="107"/>
      <c r="D194" s="103"/>
      <c r="E194" s="103"/>
      <c r="F194" s="386">
        <f>F195+F203+F199</f>
        <v>52857.476999999999</v>
      </c>
    </row>
    <row r="195" spans="1:7" s="4" customFormat="1" ht="38.25" x14ac:dyDescent="0.25">
      <c r="A195" s="29" t="s">
        <v>118</v>
      </c>
      <c r="B195" s="436" t="s">
        <v>529</v>
      </c>
      <c r="C195" s="96"/>
      <c r="D195" s="110"/>
      <c r="E195" s="110"/>
      <c r="F195" s="360">
        <f>F196</f>
        <v>41396.356999999996</v>
      </c>
    </row>
    <row r="196" spans="1:7" s="4" customFormat="1" ht="25.5" x14ac:dyDescent="0.25">
      <c r="A196" s="109" t="s">
        <v>36</v>
      </c>
      <c r="B196" s="436" t="s">
        <v>529</v>
      </c>
      <c r="C196" s="96">
        <v>200</v>
      </c>
      <c r="D196" s="110"/>
      <c r="E196" s="110"/>
      <c r="F196" s="360">
        <f>F197</f>
        <v>41396.356999999996</v>
      </c>
    </row>
    <row r="197" spans="1:7" s="4" customFormat="1" ht="25.5" x14ac:dyDescent="0.25">
      <c r="A197" s="31" t="s">
        <v>37</v>
      </c>
      <c r="B197" s="436" t="s">
        <v>529</v>
      </c>
      <c r="C197" s="96">
        <v>240</v>
      </c>
      <c r="D197" s="110"/>
      <c r="E197" s="110"/>
      <c r="F197" s="360">
        <f>F198</f>
        <v>41396.356999999996</v>
      </c>
      <c r="G197" s="5"/>
    </row>
    <row r="198" spans="1:7" s="4" customFormat="1" ht="27" customHeight="1" x14ac:dyDescent="0.25">
      <c r="A198" s="109" t="s">
        <v>119</v>
      </c>
      <c r="B198" s="436" t="s">
        <v>529</v>
      </c>
      <c r="C198" s="96">
        <v>240</v>
      </c>
      <c r="D198" s="110" t="s">
        <v>111</v>
      </c>
      <c r="E198" s="110" t="s">
        <v>59</v>
      </c>
      <c r="F198" s="360">
        <f>37045.472-300+5795.005-1144.12</f>
        <v>41396.356999999996</v>
      </c>
    </row>
    <row r="199" spans="1:7" s="4" customFormat="1" ht="34.5" customHeight="1" x14ac:dyDescent="0.25">
      <c r="A199" s="29" t="s">
        <v>575</v>
      </c>
      <c r="B199" s="65" t="s">
        <v>576</v>
      </c>
      <c r="C199" s="96"/>
      <c r="D199" s="110"/>
      <c r="E199" s="110"/>
      <c r="F199" s="360">
        <f>F200</f>
        <v>11144.119999999999</v>
      </c>
    </row>
    <row r="200" spans="1:7" s="4" customFormat="1" ht="33.75" customHeight="1" x14ac:dyDescent="0.25">
      <c r="A200" s="31" t="s">
        <v>36</v>
      </c>
      <c r="B200" s="65" t="s">
        <v>576</v>
      </c>
      <c r="C200" s="96">
        <v>200</v>
      </c>
      <c r="D200" s="110"/>
      <c r="E200" s="110"/>
      <c r="F200" s="360">
        <f>F201</f>
        <v>11144.119999999999</v>
      </c>
    </row>
    <row r="201" spans="1:7" s="4" customFormat="1" ht="35.25" customHeight="1" x14ac:dyDescent="0.25">
      <c r="A201" s="31" t="s">
        <v>140</v>
      </c>
      <c r="B201" s="65" t="s">
        <v>576</v>
      </c>
      <c r="C201" s="96">
        <v>240</v>
      </c>
      <c r="D201" s="110"/>
      <c r="E201" s="110"/>
      <c r="F201" s="360">
        <f>F202</f>
        <v>11144.119999999999</v>
      </c>
    </row>
    <row r="202" spans="1:7" s="4" customFormat="1" ht="23.25" customHeight="1" x14ac:dyDescent="0.25">
      <c r="A202" s="109" t="s">
        <v>119</v>
      </c>
      <c r="B202" s="65" t="s">
        <v>576</v>
      </c>
      <c r="C202" s="96">
        <v>240</v>
      </c>
      <c r="D202" s="110" t="s">
        <v>111</v>
      </c>
      <c r="E202" s="110" t="s">
        <v>59</v>
      </c>
      <c r="F202" s="366">
        <f>10000+1144.12</f>
        <v>11144.119999999999</v>
      </c>
    </row>
    <row r="203" spans="1:7" s="4" customFormat="1" ht="38.25" x14ac:dyDescent="0.25">
      <c r="A203" s="29" t="s">
        <v>530</v>
      </c>
      <c r="B203" s="65" t="s">
        <v>531</v>
      </c>
      <c r="C203" s="96"/>
      <c r="D203" s="110"/>
      <c r="E203" s="110"/>
      <c r="F203" s="360">
        <f>F204</f>
        <v>317</v>
      </c>
    </row>
    <row r="204" spans="1:7" s="4" customFormat="1" ht="30.75" customHeight="1" x14ac:dyDescent="0.25">
      <c r="A204" s="31" t="s">
        <v>36</v>
      </c>
      <c r="B204" s="65" t="s">
        <v>531</v>
      </c>
      <c r="C204" s="96">
        <v>200</v>
      </c>
      <c r="D204" s="110"/>
      <c r="E204" s="110"/>
      <c r="F204" s="360">
        <f>F205</f>
        <v>317</v>
      </c>
    </row>
    <row r="205" spans="1:7" s="4" customFormat="1" ht="28.5" customHeight="1" x14ac:dyDescent="0.25">
      <c r="A205" s="31" t="s">
        <v>140</v>
      </c>
      <c r="B205" s="65" t="s">
        <v>531</v>
      </c>
      <c r="C205" s="96">
        <v>240</v>
      </c>
      <c r="D205" s="110"/>
      <c r="E205" s="110"/>
      <c r="F205" s="360">
        <f>F206</f>
        <v>317</v>
      </c>
    </row>
    <row r="206" spans="1:7" s="4" customFormat="1" ht="27.75" customHeight="1" x14ac:dyDescent="0.25">
      <c r="A206" s="109" t="s">
        <v>119</v>
      </c>
      <c r="B206" s="65" t="s">
        <v>531</v>
      </c>
      <c r="C206" s="96">
        <v>240</v>
      </c>
      <c r="D206" s="110" t="s">
        <v>111</v>
      </c>
      <c r="E206" s="110" t="s">
        <v>59</v>
      </c>
      <c r="F206" s="360">
        <v>317</v>
      </c>
    </row>
    <row r="207" spans="1:7" s="4" customFormat="1" ht="29.25" customHeight="1" x14ac:dyDescent="0.25">
      <c r="A207" s="422" t="s">
        <v>532</v>
      </c>
      <c r="B207" s="421" t="s">
        <v>534</v>
      </c>
      <c r="C207" s="335"/>
      <c r="D207" s="110"/>
      <c r="E207" s="110"/>
      <c r="F207" s="360">
        <f>F208</f>
        <v>300</v>
      </c>
    </row>
    <row r="208" spans="1:7" s="4" customFormat="1" ht="31.5" customHeight="1" x14ac:dyDescent="0.25">
      <c r="A208" s="150" t="s">
        <v>533</v>
      </c>
      <c r="B208" s="421" t="s">
        <v>535</v>
      </c>
      <c r="C208" s="335"/>
      <c r="D208" s="110"/>
      <c r="E208" s="110"/>
      <c r="F208" s="360">
        <f>F210</f>
        <v>300</v>
      </c>
    </row>
    <row r="209" spans="1:8" s="4" customFormat="1" ht="31.5" customHeight="1" x14ac:dyDescent="0.25">
      <c r="A209" s="31" t="s">
        <v>36</v>
      </c>
      <c r="B209" s="421" t="s">
        <v>535</v>
      </c>
      <c r="C209" s="435">
        <v>200</v>
      </c>
      <c r="D209" s="110"/>
      <c r="E209" s="110"/>
      <c r="F209" s="360">
        <f>F210</f>
        <v>300</v>
      </c>
    </row>
    <row r="210" spans="1:8" s="4" customFormat="1" ht="39.75" customHeight="1" x14ac:dyDescent="0.25">
      <c r="A210" s="31" t="s">
        <v>140</v>
      </c>
      <c r="B210" s="421" t="s">
        <v>535</v>
      </c>
      <c r="C210" s="335">
        <v>240</v>
      </c>
      <c r="D210" s="110"/>
      <c r="E210" s="110"/>
      <c r="F210" s="360">
        <f>F211</f>
        <v>300</v>
      </c>
    </row>
    <row r="211" spans="1:8" s="4" customFormat="1" ht="30.75" customHeight="1" x14ac:dyDescent="0.25">
      <c r="A211" s="109" t="s">
        <v>119</v>
      </c>
      <c r="B211" s="421" t="s">
        <v>535</v>
      </c>
      <c r="C211" s="335">
        <v>240</v>
      </c>
      <c r="D211" s="110" t="s">
        <v>111</v>
      </c>
      <c r="E211" s="110" t="s">
        <v>59</v>
      </c>
      <c r="F211" s="360">
        <v>300</v>
      </c>
    </row>
    <row r="212" spans="1:8" s="4" customFormat="1" ht="38.25" x14ac:dyDescent="0.25">
      <c r="A212" s="18" t="s">
        <v>120</v>
      </c>
      <c r="B212" s="97" t="s">
        <v>121</v>
      </c>
      <c r="C212" s="97"/>
      <c r="D212" s="103"/>
      <c r="E212" s="103"/>
      <c r="F212" s="384">
        <f>SUM(F213)</f>
        <v>200</v>
      </c>
    </row>
    <row r="213" spans="1:8" s="4" customFormat="1" ht="25.5" customHeight="1" x14ac:dyDescent="0.25">
      <c r="A213" s="422" t="s">
        <v>482</v>
      </c>
      <c r="B213" s="421" t="s">
        <v>537</v>
      </c>
      <c r="C213" s="107"/>
      <c r="D213" s="110"/>
      <c r="E213" s="110"/>
      <c r="F213" s="386">
        <f>SUM(F215)</f>
        <v>200</v>
      </c>
    </row>
    <row r="214" spans="1:8" s="4" customFormat="1" ht="31.5" customHeight="1" x14ac:dyDescent="0.25">
      <c r="A214" s="422" t="s">
        <v>536</v>
      </c>
      <c r="B214" s="421" t="s">
        <v>538</v>
      </c>
      <c r="C214" s="107"/>
      <c r="D214" s="110"/>
      <c r="E214" s="110"/>
      <c r="F214" s="386">
        <f>F215</f>
        <v>200</v>
      </c>
    </row>
    <row r="215" spans="1:8" s="4" customFormat="1" ht="31.5" customHeight="1" x14ac:dyDescent="0.25">
      <c r="A215" s="150" t="s">
        <v>122</v>
      </c>
      <c r="B215" s="421" t="s">
        <v>539</v>
      </c>
      <c r="C215" s="96"/>
      <c r="D215" s="110"/>
      <c r="E215" s="110"/>
      <c r="F215" s="360">
        <f>F216</f>
        <v>200</v>
      </c>
    </row>
    <row r="216" spans="1:8" s="4" customFormat="1" ht="25.5" x14ac:dyDescent="0.25">
      <c r="A216" s="109" t="s">
        <v>36</v>
      </c>
      <c r="B216" s="421" t="s">
        <v>539</v>
      </c>
      <c r="C216" s="96">
        <v>200</v>
      </c>
      <c r="D216" s="110"/>
      <c r="E216" s="110"/>
      <c r="F216" s="360">
        <f>F217</f>
        <v>200</v>
      </c>
    </row>
    <row r="217" spans="1:8" s="4" customFormat="1" ht="27" customHeight="1" x14ac:dyDescent="0.25">
      <c r="A217" s="31" t="s">
        <v>37</v>
      </c>
      <c r="B217" s="421" t="s">
        <v>539</v>
      </c>
      <c r="C217" s="96">
        <v>240</v>
      </c>
      <c r="D217" s="110"/>
      <c r="E217" s="110"/>
      <c r="F217" s="360">
        <f>F218</f>
        <v>200</v>
      </c>
    </row>
    <row r="218" spans="1:8" s="4" customFormat="1" ht="26.25" customHeight="1" x14ac:dyDescent="0.25">
      <c r="A218" s="109" t="s">
        <v>119</v>
      </c>
      <c r="B218" s="421" t="s">
        <v>539</v>
      </c>
      <c r="C218" s="96">
        <v>240</v>
      </c>
      <c r="D218" s="110" t="s">
        <v>111</v>
      </c>
      <c r="E218" s="110" t="s">
        <v>59</v>
      </c>
      <c r="F218" s="360">
        <v>200</v>
      </c>
    </row>
    <row r="219" spans="1:8" s="4" customFormat="1" ht="38.25" hidden="1" x14ac:dyDescent="0.25">
      <c r="A219" s="102" t="s">
        <v>124</v>
      </c>
      <c r="B219" s="97" t="s">
        <v>125</v>
      </c>
      <c r="C219" s="97"/>
      <c r="D219" s="103"/>
      <c r="E219" s="103"/>
      <c r="F219" s="384">
        <f>SUM(F220)</f>
        <v>0</v>
      </c>
    </row>
    <row r="220" spans="1:8" s="4" customFormat="1" ht="26.45" hidden="1" customHeight="1" x14ac:dyDescent="0.25">
      <c r="A220" s="111" t="s">
        <v>126</v>
      </c>
      <c r="B220" s="107" t="s">
        <v>127</v>
      </c>
      <c r="C220" s="107"/>
      <c r="D220" s="105"/>
      <c r="E220" s="105"/>
      <c r="F220" s="386">
        <f>F221+F225</f>
        <v>0</v>
      </c>
    </row>
    <row r="221" spans="1:8" s="4" customFormat="1" ht="25.5" hidden="1" x14ac:dyDescent="0.25">
      <c r="A221" s="115" t="s">
        <v>245</v>
      </c>
      <c r="B221" s="96" t="s">
        <v>129</v>
      </c>
      <c r="C221" s="96"/>
      <c r="D221" s="110"/>
      <c r="E221" s="110"/>
      <c r="F221" s="360">
        <f>F222</f>
        <v>0</v>
      </c>
    </row>
    <row r="222" spans="1:8" s="4" customFormat="1" ht="25.5" hidden="1" x14ac:dyDescent="0.25">
      <c r="A222" s="109" t="s">
        <v>36</v>
      </c>
      <c r="B222" s="96" t="s">
        <v>129</v>
      </c>
      <c r="C222" s="96">
        <v>200</v>
      </c>
      <c r="D222" s="110"/>
      <c r="E222" s="110"/>
      <c r="F222" s="360">
        <f>F223</f>
        <v>0</v>
      </c>
    </row>
    <row r="223" spans="1:8" s="4" customFormat="1" ht="25.5" hidden="1" x14ac:dyDescent="0.25">
      <c r="A223" s="31" t="s">
        <v>37</v>
      </c>
      <c r="B223" s="96" t="s">
        <v>129</v>
      </c>
      <c r="C223" s="96">
        <v>240</v>
      </c>
      <c r="D223" s="110"/>
      <c r="E223" s="110"/>
      <c r="F223" s="360">
        <f>F224</f>
        <v>0</v>
      </c>
      <c r="G223" s="5"/>
    </row>
    <row r="224" spans="1:8" s="4" customFormat="1" ht="15.75" hidden="1" x14ac:dyDescent="0.25">
      <c r="A224" s="109" t="s">
        <v>92</v>
      </c>
      <c r="B224" s="96" t="s">
        <v>129</v>
      </c>
      <c r="C224" s="96">
        <v>240</v>
      </c>
      <c r="D224" s="110" t="s">
        <v>47</v>
      </c>
      <c r="E224" s="110" t="s">
        <v>87</v>
      </c>
      <c r="F224" s="360">
        <v>0</v>
      </c>
      <c r="H224" s="6"/>
    </row>
    <row r="225" spans="1:8" s="4" customFormat="1" ht="38.25" hidden="1" x14ac:dyDescent="0.25">
      <c r="A225" s="116" t="s">
        <v>128</v>
      </c>
      <c r="B225" s="96" t="s">
        <v>129</v>
      </c>
      <c r="C225" s="96"/>
      <c r="D225" s="110"/>
      <c r="E225" s="110"/>
      <c r="F225" s="360">
        <f>F226</f>
        <v>0</v>
      </c>
    </row>
    <row r="226" spans="1:8" s="4" customFormat="1" ht="25.5" hidden="1" x14ac:dyDescent="0.25">
      <c r="A226" s="109" t="s">
        <v>36</v>
      </c>
      <c r="B226" s="96" t="s">
        <v>129</v>
      </c>
      <c r="C226" s="96">
        <v>200</v>
      </c>
      <c r="D226" s="110"/>
      <c r="E226" s="110"/>
      <c r="F226" s="360">
        <f>F227</f>
        <v>0</v>
      </c>
    </row>
    <row r="227" spans="1:8" s="4" customFormat="1" ht="25.5" hidden="1" x14ac:dyDescent="0.25">
      <c r="A227" s="31" t="s">
        <v>37</v>
      </c>
      <c r="B227" s="96" t="s">
        <v>129</v>
      </c>
      <c r="C227" s="96">
        <v>240</v>
      </c>
      <c r="D227" s="110"/>
      <c r="E227" s="110"/>
      <c r="F227" s="360">
        <f>F228</f>
        <v>0</v>
      </c>
      <c r="G227" s="5"/>
    </row>
    <row r="228" spans="1:8" s="4" customFormat="1" ht="15.75" hidden="1" x14ac:dyDescent="0.25">
      <c r="A228" s="109" t="s">
        <v>92</v>
      </c>
      <c r="B228" s="96" t="s">
        <v>129</v>
      </c>
      <c r="C228" s="96">
        <v>240</v>
      </c>
      <c r="D228" s="110" t="s">
        <v>47</v>
      </c>
      <c r="E228" s="110" t="s">
        <v>87</v>
      </c>
      <c r="F228" s="360">
        <v>0</v>
      </c>
      <c r="H228" s="6"/>
    </row>
    <row r="229" spans="1:8" s="4" customFormat="1" ht="50.25" hidden="1" customHeight="1" x14ac:dyDescent="0.25">
      <c r="A229" s="117" t="s">
        <v>130</v>
      </c>
      <c r="B229" s="97" t="s">
        <v>131</v>
      </c>
      <c r="C229" s="97"/>
      <c r="D229" s="110"/>
      <c r="E229" s="110"/>
      <c r="F229" s="384">
        <f>SUM(F230)</f>
        <v>0</v>
      </c>
      <c r="H229" s="6"/>
    </row>
    <row r="230" spans="1:8" s="4" customFormat="1" ht="38.25" hidden="1" customHeight="1" x14ac:dyDescent="0.25">
      <c r="A230" s="118" t="s">
        <v>132</v>
      </c>
      <c r="B230" s="107" t="s">
        <v>133</v>
      </c>
      <c r="C230" s="107"/>
      <c r="D230" s="105"/>
      <c r="E230" s="105"/>
      <c r="F230" s="386">
        <f>F231+F235+F243+F239</f>
        <v>0</v>
      </c>
      <c r="H230" s="6"/>
    </row>
    <row r="231" spans="1:8" s="4" customFormat="1" ht="36.75" hidden="1" customHeight="1" x14ac:dyDescent="0.25">
      <c r="A231" s="116" t="s">
        <v>134</v>
      </c>
      <c r="B231" s="96" t="s">
        <v>135</v>
      </c>
      <c r="C231" s="96"/>
      <c r="D231" s="110"/>
      <c r="E231" s="110"/>
      <c r="F231" s="360">
        <f>F232</f>
        <v>0</v>
      </c>
      <c r="H231" s="6"/>
    </row>
    <row r="232" spans="1:8" s="4" customFormat="1" ht="33.4" hidden="1" customHeight="1" x14ac:dyDescent="0.25">
      <c r="A232" s="109" t="s">
        <v>108</v>
      </c>
      <c r="B232" s="96" t="s">
        <v>135</v>
      </c>
      <c r="C232" s="96">
        <v>400</v>
      </c>
      <c r="D232" s="110"/>
      <c r="E232" s="110"/>
      <c r="F232" s="360">
        <f>F233</f>
        <v>0</v>
      </c>
      <c r="H232" s="6"/>
    </row>
    <row r="233" spans="1:8" s="4" customFormat="1" ht="29.85" hidden="1" customHeight="1" x14ac:dyDescent="0.25">
      <c r="A233" s="31" t="s">
        <v>109</v>
      </c>
      <c r="B233" s="96" t="s">
        <v>135</v>
      </c>
      <c r="C233" s="96">
        <v>410</v>
      </c>
      <c r="D233" s="110"/>
      <c r="E233" s="110"/>
      <c r="F233" s="360">
        <f>F234</f>
        <v>0</v>
      </c>
      <c r="H233" s="6"/>
    </row>
    <row r="234" spans="1:8" s="4" customFormat="1" ht="31.35" hidden="1" customHeight="1" x14ac:dyDescent="0.25">
      <c r="A234" s="109" t="s">
        <v>110</v>
      </c>
      <c r="B234" s="96" t="s">
        <v>135</v>
      </c>
      <c r="C234" s="96">
        <v>410</v>
      </c>
      <c r="D234" s="110" t="s">
        <v>111</v>
      </c>
      <c r="E234" s="110" t="s">
        <v>112</v>
      </c>
      <c r="F234" s="360">
        <v>0</v>
      </c>
      <c r="H234" s="6"/>
    </row>
    <row r="235" spans="1:8" s="4" customFormat="1" ht="38.85" hidden="1" customHeight="1" x14ac:dyDescent="0.25">
      <c r="A235" s="115" t="s">
        <v>253</v>
      </c>
      <c r="B235" s="96" t="s">
        <v>252</v>
      </c>
      <c r="C235" s="96"/>
      <c r="D235" s="110"/>
      <c r="E235" s="110"/>
      <c r="F235" s="360">
        <f>F236</f>
        <v>0</v>
      </c>
      <c r="H235" s="6"/>
    </row>
    <row r="236" spans="1:8" s="4" customFormat="1" ht="33.950000000000003" hidden="1" customHeight="1" x14ac:dyDescent="0.25">
      <c r="A236" s="109" t="s">
        <v>108</v>
      </c>
      <c r="B236" s="96" t="s">
        <v>252</v>
      </c>
      <c r="C236" s="96">
        <v>400</v>
      </c>
      <c r="D236" s="110"/>
      <c r="E236" s="110"/>
      <c r="F236" s="360">
        <f>F237</f>
        <v>0</v>
      </c>
      <c r="H236" s="6"/>
    </row>
    <row r="237" spans="1:8" s="4" customFormat="1" ht="34.700000000000003" hidden="1" customHeight="1" x14ac:dyDescent="0.25">
      <c r="A237" s="31" t="s">
        <v>109</v>
      </c>
      <c r="B237" s="96" t="s">
        <v>252</v>
      </c>
      <c r="C237" s="96">
        <v>410</v>
      </c>
      <c r="D237" s="110"/>
      <c r="E237" s="110"/>
      <c r="F237" s="360">
        <f>F238</f>
        <v>0</v>
      </c>
      <c r="H237" s="6"/>
    </row>
    <row r="238" spans="1:8" s="4" customFormat="1" ht="36.75" hidden="1" customHeight="1" x14ac:dyDescent="0.25">
      <c r="A238" s="109" t="s">
        <v>110</v>
      </c>
      <c r="B238" s="96" t="s">
        <v>252</v>
      </c>
      <c r="C238" s="96">
        <v>410</v>
      </c>
      <c r="D238" s="110" t="s">
        <v>111</v>
      </c>
      <c r="E238" s="110" t="s">
        <v>112</v>
      </c>
      <c r="F238" s="360">
        <v>0</v>
      </c>
      <c r="H238" s="6"/>
    </row>
    <row r="239" spans="1:8" s="4" customFormat="1" ht="36" hidden="1" customHeight="1" x14ac:dyDescent="0.25">
      <c r="A239" s="155" t="s">
        <v>277</v>
      </c>
      <c r="B239" s="16" t="s">
        <v>278</v>
      </c>
      <c r="C239" s="156"/>
      <c r="D239" s="157"/>
      <c r="E239" s="157"/>
      <c r="F239" s="388">
        <f>F240</f>
        <v>0</v>
      </c>
      <c r="H239" s="6"/>
    </row>
    <row r="240" spans="1:8" s="4" customFormat="1" ht="36.75" hidden="1" customHeight="1" x14ac:dyDescent="0.25">
      <c r="A240" s="109" t="s">
        <v>108</v>
      </c>
      <c r="B240" s="16" t="s">
        <v>278</v>
      </c>
      <c r="C240" s="156">
        <v>400</v>
      </c>
      <c r="D240" s="157"/>
      <c r="E240" s="157"/>
      <c r="F240" s="388">
        <f>F241</f>
        <v>0</v>
      </c>
      <c r="H240" s="6"/>
    </row>
    <row r="241" spans="1:8" s="4" customFormat="1" ht="20.25" hidden="1" customHeight="1" x14ac:dyDescent="0.25">
      <c r="A241" s="31" t="s">
        <v>109</v>
      </c>
      <c r="B241" s="16" t="s">
        <v>278</v>
      </c>
      <c r="C241" s="156">
        <v>410</v>
      </c>
      <c r="D241" s="157"/>
      <c r="E241" s="157"/>
      <c r="F241" s="388">
        <f>F242</f>
        <v>0</v>
      </c>
      <c r="H241" s="6"/>
    </row>
    <row r="242" spans="1:8" s="4" customFormat="1" ht="18.75" hidden="1" customHeight="1" x14ac:dyDescent="0.25">
      <c r="A242" s="109" t="s">
        <v>110</v>
      </c>
      <c r="B242" s="16" t="s">
        <v>278</v>
      </c>
      <c r="C242" s="156">
        <v>410</v>
      </c>
      <c r="D242" s="157" t="s">
        <v>111</v>
      </c>
      <c r="E242" s="157" t="s">
        <v>112</v>
      </c>
      <c r="F242" s="388">
        <v>0</v>
      </c>
      <c r="H242" s="6"/>
    </row>
    <row r="243" spans="1:8" s="4" customFormat="1" ht="48.2" hidden="1" customHeight="1" x14ac:dyDescent="0.25">
      <c r="A243" s="155" t="s">
        <v>277</v>
      </c>
      <c r="B243" s="16" t="s">
        <v>278</v>
      </c>
      <c r="C243" s="156"/>
      <c r="D243" s="157"/>
      <c r="E243" s="157"/>
      <c r="F243" s="388">
        <f>F244</f>
        <v>0</v>
      </c>
      <c r="H243" s="6"/>
    </row>
    <row r="244" spans="1:8" s="4" customFormat="1" ht="48.95" hidden="1" customHeight="1" x14ac:dyDescent="0.25">
      <c r="A244" s="126" t="s">
        <v>138</v>
      </c>
      <c r="B244" s="16" t="s">
        <v>278</v>
      </c>
      <c r="C244" s="96">
        <v>200</v>
      </c>
      <c r="D244" s="157"/>
      <c r="E244" s="157"/>
      <c r="F244" s="388">
        <f>F245</f>
        <v>0</v>
      </c>
      <c r="H244" s="6"/>
    </row>
    <row r="245" spans="1:8" s="4" customFormat="1" ht="44.85" hidden="1" customHeight="1" x14ac:dyDescent="0.25">
      <c r="A245" s="128" t="s">
        <v>140</v>
      </c>
      <c r="B245" s="16" t="s">
        <v>278</v>
      </c>
      <c r="C245" s="96">
        <v>240</v>
      </c>
      <c r="D245" s="157"/>
      <c r="E245" s="157"/>
      <c r="F245" s="388">
        <f>F246</f>
        <v>0</v>
      </c>
      <c r="H245" s="6"/>
    </row>
    <row r="246" spans="1:8" s="4" customFormat="1" ht="43.5" hidden="1" customHeight="1" x14ac:dyDescent="0.25">
      <c r="A246" s="109" t="s">
        <v>110</v>
      </c>
      <c r="B246" s="16" t="s">
        <v>278</v>
      </c>
      <c r="C246" s="96">
        <v>240</v>
      </c>
      <c r="D246" s="110" t="s">
        <v>111</v>
      </c>
      <c r="E246" s="110" t="s">
        <v>112</v>
      </c>
      <c r="F246" s="388">
        <v>0</v>
      </c>
      <c r="H246" s="6"/>
    </row>
    <row r="247" spans="1:8" s="4" customFormat="1" ht="69.75" customHeight="1" x14ac:dyDescent="0.25">
      <c r="A247" s="188" t="s">
        <v>397</v>
      </c>
      <c r="B247" s="190" t="s">
        <v>396</v>
      </c>
      <c r="C247" s="156"/>
      <c r="D247" s="157"/>
      <c r="E247" s="157"/>
      <c r="F247" s="389">
        <f>F248</f>
        <v>3072.627</v>
      </c>
      <c r="H247" s="6"/>
    </row>
    <row r="248" spans="1:8" s="4" customFormat="1" ht="27.75" customHeight="1" x14ac:dyDescent="0.25">
      <c r="A248" s="422" t="s">
        <v>482</v>
      </c>
      <c r="B248" s="421" t="s">
        <v>540</v>
      </c>
      <c r="C248" s="156"/>
      <c r="D248" s="157"/>
      <c r="E248" s="157"/>
      <c r="F248" s="388">
        <f>F249</f>
        <v>3072.627</v>
      </c>
      <c r="H248" s="6"/>
    </row>
    <row r="249" spans="1:8" s="4" customFormat="1" ht="31.5" customHeight="1" x14ac:dyDescent="0.25">
      <c r="A249" s="425" t="s">
        <v>532</v>
      </c>
      <c r="B249" s="424" t="s">
        <v>541</v>
      </c>
      <c r="C249" s="156"/>
      <c r="D249" s="157"/>
      <c r="E249" s="157"/>
      <c r="F249" s="388">
        <f>F251</f>
        <v>3072.627</v>
      </c>
      <c r="H249" s="6"/>
    </row>
    <row r="250" spans="1:8" s="4" customFormat="1" ht="35.25" customHeight="1" x14ac:dyDescent="0.25">
      <c r="A250" s="426" t="s">
        <v>542</v>
      </c>
      <c r="B250" s="424" t="s">
        <v>543</v>
      </c>
      <c r="C250" s="156"/>
      <c r="D250" s="157"/>
      <c r="E250" s="157"/>
      <c r="F250" s="388">
        <f>F251</f>
        <v>3072.627</v>
      </c>
      <c r="H250" s="6"/>
    </row>
    <row r="251" spans="1:8" s="4" customFormat="1" ht="33" customHeight="1" x14ac:dyDescent="0.25">
      <c r="A251" s="189" t="s">
        <v>36</v>
      </c>
      <c r="B251" s="421" t="s">
        <v>543</v>
      </c>
      <c r="C251" s="156">
        <v>200</v>
      </c>
      <c r="D251" s="157"/>
      <c r="E251" s="157"/>
      <c r="F251" s="388">
        <f>F252</f>
        <v>3072.627</v>
      </c>
      <c r="H251" s="6"/>
    </row>
    <row r="252" spans="1:8" s="4" customFormat="1" ht="28.5" customHeight="1" x14ac:dyDescent="0.25">
      <c r="A252" s="128" t="s">
        <v>140</v>
      </c>
      <c r="B252" s="421" t="s">
        <v>543</v>
      </c>
      <c r="C252" s="156">
        <v>240</v>
      </c>
      <c r="D252" s="157"/>
      <c r="E252" s="157"/>
      <c r="F252" s="388">
        <f>F253</f>
        <v>3072.627</v>
      </c>
      <c r="H252" s="6"/>
    </row>
    <row r="253" spans="1:8" s="4" customFormat="1" ht="26.25" customHeight="1" x14ac:dyDescent="0.25">
      <c r="A253" s="128" t="s">
        <v>119</v>
      </c>
      <c r="B253" s="421" t="s">
        <v>543</v>
      </c>
      <c r="C253" s="156">
        <v>240</v>
      </c>
      <c r="D253" s="127" t="s">
        <v>111</v>
      </c>
      <c r="E253" s="127" t="s">
        <v>59</v>
      </c>
      <c r="F253" s="388">
        <v>3072.627</v>
      </c>
      <c r="H253" s="6"/>
    </row>
    <row r="254" spans="1:8" s="4" customFormat="1" ht="43.5" customHeight="1" x14ac:dyDescent="0.25">
      <c r="A254" s="188" t="s">
        <v>395</v>
      </c>
      <c r="B254" s="190" t="s">
        <v>394</v>
      </c>
      <c r="C254" s="156"/>
      <c r="D254" s="157"/>
      <c r="E254" s="157"/>
      <c r="F254" s="364">
        <f>F255</f>
        <v>78.5</v>
      </c>
      <c r="H254" s="6"/>
    </row>
    <row r="255" spans="1:8" s="4" customFormat="1" ht="27" customHeight="1" x14ac:dyDescent="0.25">
      <c r="A255" s="422" t="s">
        <v>516</v>
      </c>
      <c r="B255" s="421" t="s">
        <v>546</v>
      </c>
      <c r="C255" s="156"/>
      <c r="D255" s="157"/>
      <c r="E255" s="157"/>
      <c r="F255" s="366">
        <f>F257</f>
        <v>78.5</v>
      </c>
      <c r="H255" s="6"/>
    </row>
    <row r="256" spans="1:8" s="4" customFormat="1" ht="43.5" customHeight="1" x14ac:dyDescent="0.25">
      <c r="A256" s="422" t="s">
        <v>544</v>
      </c>
      <c r="B256" s="421" t="s">
        <v>547</v>
      </c>
      <c r="C256" s="156"/>
      <c r="D256" s="157"/>
      <c r="E256" s="157"/>
      <c r="F256" s="366">
        <f>F257</f>
        <v>78.5</v>
      </c>
      <c r="H256" s="6"/>
    </row>
    <row r="257" spans="1:8" s="4" customFormat="1" ht="43.5" customHeight="1" x14ac:dyDescent="0.25">
      <c r="A257" s="422" t="s">
        <v>545</v>
      </c>
      <c r="B257" s="421" t="s">
        <v>548</v>
      </c>
      <c r="C257" s="156"/>
      <c r="D257" s="157"/>
      <c r="E257" s="157"/>
      <c r="F257" s="366">
        <f>F258</f>
        <v>78.5</v>
      </c>
      <c r="H257" s="6"/>
    </row>
    <row r="258" spans="1:8" s="4" customFormat="1" ht="30" customHeight="1" x14ac:dyDescent="0.25">
      <c r="A258" s="189" t="s">
        <v>36</v>
      </c>
      <c r="B258" s="163" t="s">
        <v>414</v>
      </c>
      <c r="C258" s="156">
        <v>200</v>
      </c>
      <c r="D258" s="157"/>
      <c r="E258" s="157"/>
      <c r="F258" s="366">
        <f>F259</f>
        <v>78.5</v>
      </c>
      <c r="H258" s="6"/>
    </row>
    <row r="259" spans="1:8" s="4" customFormat="1" ht="31.5" customHeight="1" x14ac:dyDescent="0.25">
      <c r="A259" s="128" t="s">
        <v>140</v>
      </c>
      <c r="B259" s="163" t="s">
        <v>414</v>
      </c>
      <c r="C259" s="156">
        <v>240</v>
      </c>
      <c r="D259" s="157"/>
      <c r="E259" s="157"/>
      <c r="F259" s="366">
        <f>F260</f>
        <v>78.5</v>
      </c>
      <c r="H259" s="6"/>
    </row>
    <row r="260" spans="1:8" s="4" customFormat="1" ht="21.75" customHeight="1" x14ac:dyDescent="0.25">
      <c r="A260" s="128" t="s">
        <v>119</v>
      </c>
      <c r="B260" s="163" t="s">
        <v>414</v>
      </c>
      <c r="C260" s="156">
        <v>240</v>
      </c>
      <c r="D260" s="127" t="s">
        <v>111</v>
      </c>
      <c r="E260" s="127" t="s">
        <v>59</v>
      </c>
      <c r="F260" s="366">
        <v>78.5</v>
      </c>
      <c r="H260" s="6"/>
    </row>
    <row r="261" spans="1:8" s="4" customFormat="1" ht="51" customHeight="1" x14ac:dyDescent="0.25">
      <c r="A261" s="119" t="s">
        <v>306</v>
      </c>
      <c r="B261" s="120" t="s">
        <v>136</v>
      </c>
      <c r="C261" s="120"/>
      <c r="D261" s="120"/>
      <c r="E261" s="120"/>
      <c r="F261" s="389">
        <f>F267+F262</f>
        <v>16263.6932</v>
      </c>
      <c r="G261" s="5"/>
      <c r="H261" s="6"/>
    </row>
    <row r="262" spans="1:8" s="143" customFormat="1" ht="38.25" hidden="1" x14ac:dyDescent="0.25">
      <c r="A262" s="121" t="s">
        <v>248</v>
      </c>
      <c r="B262" s="28" t="s">
        <v>249</v>
      </c>
      <c r="C262" s="28"/>
      <c r="D262" s="28"/>
      <c r="E262" s="28"/>
      <c r="F262" s="390">
        <f>F263</f>
        <v>0</v>
      </c>
      <c r="G262" s="144"/>
    </row>
    <row r="263" spans="1:8" s="143" customFormat="1" ht="38.25" hidden="1" x14ac:dyDescent="0.25">
      <c r="A263" s="122" t="s">
        <v>137</v>
      </c>
      <c r="B263" s="123" t="s">
        <v>250</v>
      </c>
      <c r="C263" s="123"/>
      <c r="D263" s="123"/>
      <c r="E263" s="123"/>
      <c r="F263" s="387">
        <f>F264</f>
        <v>0</v>
      </c>
      <c r="G263" s="144"/>
    </row>
    <row r="264" spans="1:8" s="143" customFormat="1" ht="25.5" hidden="1" x14ac:dyDescent="0.25">
      <c r="A264" s="124" t="s">
        <v>138</v>
      </c>
      <c r="B264" s="123" t="s">
        <v>250</v>
      </c>
      <c r="C264" s="123" t="s">
        <v>139</v>
      </c>
      <c r="D264" s="123"/>
      <c r="E264" s="123"/>
      <c r="F264" s="387">
        <f>F265</f>
        <v>0</v>
      </c>
      <c r="G264" s="144"/>
    </row>
    <row r="265" spans="1:8" s="143" customFormat="1" ht="25.5" hidden="1" x14ac:dyDescent="0.25">
      <c r="A265" s="125" t="s">
        <v>140</v>
      </c>
      <c r="B265" s="123" t="s">
        <v>250</v>
      </c>
      <c r="C265" s="16" t="s">
        <v>141</v>
      </c>
      <c r="D265" s="123"/>
      <c r="E265" s="123"/>
      <c r="F265" s="387">
        <f>F266</f>
        <v>0</v>
      </c>
      <c r="G265" s="144"/>
    </row>
    <row r="266" spans="1:8" s="143" customFormat="1" ht="15.75" hidden="1" x14ac:dyDescent="0.25">
      <c r="A266" s="125" t="s">
        <v>119</v>
      </c>
      <c r="B266" s="123" t="s">
        <v>250</v>
      </c>
      <c r="C266" s="16" t="s">
        <v>141</v>
      </c>
      <c r="D266" s="123" t="s">
        <v>111</v>
      </c>
      <c r="E266" s="123" t="s">
        <v>59</v>
      </c>
      <c r="F266" s="387">
        <v>0</v>
      </c>
      <c r="G266" s="144"/>
    </row>
    <row r="267" spans="1:8" s="4" customFormat="1" ht="25.5" customHeight="1" x14ac:dyDescent="0.25">
      <c r="A267" s="422" t="s">
        <v>549</v>
      </c>
      <c r="B267" s="421" t="s">
        <v>550</v>
      </c>
      <c r="C267" s="51"/>
      <c r="D267" s="51"/>
      <c r="E267" s="51"/>
      <c r="F267" s="386">
        <f>F268</f>
        <v>16263.6932</v>
      </c>
      <c r="H267" s="6"/>
    </row>
    <row r="268" spans="1:8" s="4" customFormat="1" ht="29.25" customHeight="1" x14ac:dyDescent="0.25">
      <c r="A268" s="150" t="s">
        <v>309</v>
      </c>
      <c r="B268" s="421" t="s">
        <v>551</v>
      </c>
      <c r="C268" s="127"/>
      <c r="D268" s="127"/>
      <c r="E268" s="127"/>
      <c r="F268" s="360">
        <f>F270</f>
        <v>16263.6932</v>
      </c>
      <c r="H268" s="6"/>
    </row>
    <row r="269" spans="1:8" s="4" customFormat="1" ht="24" customHeight="1" x14ac:dyDescent="0.25">
      <c r="A269" s="150" t="s">
        <v>310</v>
      </c>
      <c r="B269" s="421" t="s">
        <v>552</v>
      </c>
      <c r="C269" s="127"/>
      <c r="D269" s="127"/>
      <c r="E269" s="127"/>
      <c r="F269" s="360">
        <f>F270</f>
        <v>16263.6932</v>
      </c>
      <c r="H269" s="6"/>
    </row>
    <row r="270" spans="1:8" s="4" customFormat="1" ht="25.5" x14ac:dyDescent="0.25">
      <c r="A270" s="126" t="s">
        <v>138</v>
      </c>
      <c r="B270" s="127" t="s">
        <v>301</v>
      </c>
      <c r="C270" s="127" t="s">
        <v>139</v>
      </c>
      <c r="D270" s="127"/>
      <c r="E270" s="127"/>
      <c r="F270" s="360">
        <f>F271</f>
        <v>16263.6932</v>
      </c>
      <c r="H270" s="6"/>
    </row>
    <row r="271" spans="1:8" s="4" customFormat="1" ht="33.75" customHeight="1" x14ac:dyDescent="0.25">
      <c r="A271" s="128" t="s">
        <v>140</v>
      </c>
      <c r="B271" s="127" t="s">
        <v>301</v>
      </c>
      <c r="C271" s="34" t="s">
        <v>141</v>
      </c>
      <c r="D271" s="127"/>
      <c r="E271" s="127"/>
      <c r="F271" s="360">
        <f>F272</f>
        <v>16263.6932</v>
      </c>
      <c r="H271" s="6"/>
    </row>
    <row r="272" spans="1:8" s="4" customFormat="1" ht="21.75" customHeight="1" x14ac:dyDescent="0.25">
      <c r="A272" s="128" t="s">
        <v>119</v>
      </c>
      <c r="B272" s="127" t="s">
        <v>301</v>
      </c>
      <c r="C272" s="34" t="s">
        <v>141</v>
      </c>
      <c r="D272" s="127" t="s">
        <v>111</v>
      </c>
      <c r="E272" s="127" t="s">
        <v>59</v>
      </c>
      <c r="F272" s="360">
        <f>2365.59+13898.1+0.0032</f>
        <v>16263.6932</v>
      </c>
      <c r="H272" s="6"/>
    </row>
    <row r="273" spans="1:8" s="4" customFormat="1" ht="15.75" x14ac:dyDescent="0.25">
      <c r="A273" s="129" t="s">
        <v>142</v>
      </c>
      <c r="B273" s="130"/>
      <c r="C273" s="130"/>
      <c r="D273" s="130"/>
      <c r="E273" s="131"/>
      <c r="F273" s="391">
        <f>F274+F332+F347</f>
        <v>59901.365320000004</v>
      </c>
    </row>
    <row r="274" spans="1:8" s="4" customFormat="1" ht="38.25" customHeight="1" x14ac:dyDescent="0.25">
      <c r="A274" s="18" t="s">
        <v>12</v>
      </c>
      <c r="B274" s="19" t="s">
        <v>13</v>
      </c>
      <c r="C274" s="19"/>
      <c r="D274" s="19"/>
      <c r="E274" s="19"/>
      <c r="F274" s="392">
        <f>F286+F326+F275</f>
        <v>37964.894000000008</v>
      </c>
    </row>
    <row r="275" spans="1:8" s="4" customFormat="1" ht="41.25" customHeight="1" x14ac:dyDescent="0.25">
      <c r="A275" s="24" t="s">
        <v>273</v>
      </c>
      <c r="B275" s="25" t="s">
        <v>254</v>
      </c>
      <c r="C275" s="25"/>
      <c r="D275" s="25"/>
      <c r="E275" s="25"/>
      <c r="F275" s="393">
        <f>F276</f>
        <v>1658.999</v>
      </c>
    </row>
    <row r="276" spans="1:8" s="4" customFormat="1" ht="22.5" customHeight="1" x14ac:dyDescent="0.25">
      <c r="A276" s="27" t="s">
        <v>16</v>
      </c>
      <c r="B276" s="28" t="s">
        <v>255</v>
      </c>
      <c r="C276" s="28"/>
      <c r="D276" s="28"/>
      <c r="E276" s="28"/>
      <c r="F276" s="394">
        <f>F277</f>
        <v>1658.999</v>
      </c>
      <c r="H276" s="6"/>
    </row>
    <row r="277" spans="1:8" s="4" customFormat="1" ht="21.75" customHeight="1" x14ac:dyDescent="0.25">
      <c r="A277" s="29" t="s">
        <v>273</v>
      </c>
      <c r="B277" s="16" t="s">
        <v>256</v>
      </c>
      <c r="C277" s="16"/>
      <c r="D277" s="16"/>
      <c r="E277" s="16"/>
      <c r="F277" s="395">
        <f>F278+F281+F284</f>
        <v>1658.999</v>
      </c>
    </row>
    <row r="278" spans="1:8" s="4" customFormat="1" ht="38.25" customHeight="1" x14ac:dyDescent="0.25">
      <c r="A278" s="29" t="s">
        <v>145</v>
      </c>
      <c r="B278" s="16" t="s">
        <v>256</v>
      </c>
      <c r="C278" s="16" t="s">
        <v>146</v>
      </c>
      <c r="D278" s="16"/>
      <c r="E278" s="16"/>
      <c r="F278" s="395">
        <f>F279</f>
        <v>1658.999</v>
      </c>
    </row>
    <row r="279" spans="1:8" s="4" customFormat="1" ht="33" customHeight="1" x14ac:dyDescent="0.25">
      <c r="A279" s="31" t="s">
        <v>147</v>
      </c>
      <c r="B279" s="16" t="s">
        <v>256</v>
      </c>
      <c r="C279" s="16" t="s">
        <v>148</v>
      </c>
      <c r="D279" s="16"/>
      <c r="E279" s="16"/>
      <c r="F279" s="395">
        <f>F280</f>
        <v>1658.999</v>
      </c>
    </row>
    <row r="280" spans="1:8" s="4" customFormat="1" ht="42" customHeight="1" x14ac:dyDescent="0.25">
      <c r="A280" s="29" t="s">
        <v>272</v>
      </c>
      <c r="B280" s="16" t="s">
        <v>256</v>
      </c>
      <c r="C280" s="16" t="s">
        <v>148</v>
      </c>
      <c r="D280" s="16" t="s">
        <v>35</v>
      </c>
      <c r="E280" s="16" t="s">
        <v>112</v>
      </c>
      <c r="F280" s="395">
        <v>1658.999</v>
      </c>
    </row>
    <row r="281" spans="1:8" s="4" customFormat="1" ht="39.75" hidden="1" customHeight="1" x14ac:dyDescent="0.25">
      <c r="A281" s="126" t="s">
        <v>138</v>
      </c>
      <c r="B281" s="16" t="s">
        <v>256</v>
      </c>
      <c r="C281" s="127" t="s">
        <v>139</v>
      </c>
      <c r="D281" s="127"/>
      <c r="E281" s="127"/>
      <c r="F281" s="360">
        <f>F282</f>
        <v>0</v>
      </c>
    </row>
    <row r="282" spans="1:8" s="4" customFormat="1" ht="46.5" hidden="1" customHeight="1" x14ac:dyDescent="0.25">
      <c r="A282" s="128" t="s">
        <v>140</v>
      </c>
      <c r="B282" s="16" t="s">
        <v>256</v>
      </c>
      <c r="C282" s="34" t="s">
        <v>141</v>
      </c>
      <c r="D282" s="127"/>
      <c r="E282" s="127"/>
      <c r="F282" s="360">
        <f>F283</f>
        <v>0</v>
      </c>
    </row>
    <row r="283" spans="1:8" s="4" customFormat="1" ht="47.25" hidden="1" customHeight="1" x14ac:dyDescent="0.25">
      <c r="A283" s="128" t="s">
        <v>272</v>
      </c>
      <c r="B283" s="16" t="s">
        <v>256</v>
      </c>
      <c r="C283" s="34" t="s">
        <v>141</v>
      </c>
      <c r="D283" s="127" t="s">
        <v>35</v>
      </c>
      <c r="E283" s="127" t="s">
        <v>112</v>
      </c>
      <c r="F283" s="360">
        <v>0</v>
      </c>
    </row>
    <row r="284" spans="1:8" s="4" customFormat="1" ht="56.25" hidden="1" customHeight="1" x14ac:dyDescent="0.25">
      <c r="A284" s="31" t="s">
        <v>151</v>
      </c>
      <c r="B284" s="16" t="s">
        <v>256</v>
      </c>
      <c r="C284" s="16" t="s">
        <v>152</v>
      </c>
      <c r="D284" s="16"/>
      <c r="E284" s="16"/>
      <c r="F284" s="395">
        <f>F285</f>
        <v>0</v>
      </c>
    </row>
    <row r="285" spans="1:8" s="4" customFormat="1" ht="45.75" hidden="1" customHeight="1" x14ac:dyDescent="0.25">
      <c r="A285" s="128" t="s">
        <v>272</v>
      </c>
      <c r="B285" s="16" t="s">
        <v>256</v>
      </c>
      <c r="C285" s="16" t="s">
        <v>152</v>
      </c>
      <c r="D285" s="16" t="s">
        <v>35</v>
      </c>
      <c r="E285" s="16" t="s">
        <v>112</v>
      </c>
      <c r="F285" s="395">
        <v>0</v>
      </c>
    </row>
    <row r="286" spans="1:8" s="4" customFormat="1" ht="54" x14ac:dyDescent="0.25">
      <c r="A286" s="24" t="s">
        <v>14</v>
      </c>
      <c r="B286" s="25" t="s">
        <v>15</v>
      </c>
      <c r="C286" s="25"/>
      <c r="D286" s="25"/>
      <c r="E286" s="25"/>
      <c r="F286" s="393">
        <f>F287</f>
        <v>34646.896000000001</v>
      </c>
    </row>
    <row r="287" spans="1:8" s="4" customFormat="1" ht="15.75" x14ac:dyDescent="0.25">
      <c r="A287" s="27" t="s">
        <v>16</v>
      </c>
      <c r="B287" s="28" t="s">
        <v>17</v>
      </c>
      <c r="C287" s="28"/>
      <c r="D287" s="28"/>
      <c r="E287" s="28"/>
      <c r="F287" s="394">
        <f>F288+F300+F304+F308+F312+F319</f>
        <v>34646.896000000001</v>
      </c>
      <c r="H287" s="6"/>
    </row>
    <row r="288" spans="1:8" s="4" customFormat="1" ht="15.75" x14ac:dyDescent="0.25">
      <c r="A288" s="29" t="s">
        <v>143</v>
      </c>
      <c r="B288" s="16" t="s">
        <v>144</v>
      </c>
      <c r="C288" s="16"/>
      <c r="D288" s="16"/>
      <c r="E288" s="16"/>
      <c r="F288" s="395">
        <f>F289+F292+F295</f>
        <v>31325.361999999997</v>
      </c>
    </row>
    <row r="289" spans="1:6" s="4" customFormat="1" ht="63.75" x14ac:dyDescent="0.25">
      <c r="A289" s="29" t="s">
        <v>145</v>
      </c>
      <c r="B289" s="16" t="s">
        <v>144</v>
      </c>
      <c r="C289" s="16" t="s">
        <v>146</v>
      </c>
      <c r="D289" s="16"/>
      <c r="E289" s="16"/>
      <c r="F289" s="395">
        <f>F290</f>
        <v>24628.993999999999</v>
      </c>
    </row>
    <row r="290" spans="1:6" s="4" customFormat="1" ht="25.5" x14ac:dyDescent="0.25">
      <c r="A290" s="31" t="s">
        <v>147</v>
      </c>
      <c r="B290" s="16" t="s">
        <v>144</v>
      </c>
      <c r="C290" s="16" t="s">
        <v>148</v>
      </c>
      <c r="D290" s="16"/>
      <c r="E290" s="16"/>
      <c r="F290" s="395">
        <f>F291</f>
        <v>24628.993999999999</v>
      </c>
    </row>
    <row r="291" spans="1:6" s="4" customFormat="1" ht="38.25" x14ac:dyDescent="0.25">
      <c r="A291" s="29" t="s">
        <v>149</v>
      </c>
      <c r="B291" s="16" t="s">
        <v>144</v>
      </c>
      <c r="C291" s="16" t="s">
        <v>148</v>
      </c>
      <c r="D291" s="16" t="s">
        <v>35</v>
      </c>
      <c r="E291" s="16" t="s">
        <v>47</v>
      </c>
      <c r="F291" s="395">
        <v>24628.993999999999</v>
      </c>
    </row>
    <row r="292" spans="1:6" s="4" customFormat="1" ht="25.5" x14ac:dyDescent="0.25">
      <c r="A292" s="109" t="s">
        <v>36</v>
      </c>
      <c r="B292" s="16" t="s">
        <v>144</v>
      </c>
      <c r="C292" s="16" t="s">
        <v>139</v>
      </c>
      <c r="D292" s="16"/>
      <c r="E292" s="16"/>
      <c r="F292" s="395">
        <f>F293</f>
        <v>6484.4629999999997</v>
      </c>
    </row>
    <row r="293" spans="1:6" s="4" customFormat="1" ht="25.5" x14ac:dyDescent="0.25">
      <c r="A293" s="31" t="s">
        <v>140</v>
      </c>
      <c r="B293" s="16" t="s">
        <v>144</v>
      </c>
      <c r="C293" s="16" t="s">
        <v>141</v>
      </c>
      <c r="D293" s="16"/>
      <c r="E293" s="16"/>
      <c r="F293" s="395">
        <f>F294</f>
        <v>6484.4629999999997</v>
      </c>
    </row>
    <row r="294" spans="1:6" s="4" customFormat="1" ht="38.25" x14ac:dyDescent="0.25">
      <c r="A294" s="29" t="s">
        <v>149</v>
      </c>
      <c r="B294" s="16" t="s">
        <v>144</v>
      </c>
      <c r="C294" s="16" t="s">
        <v>141</v>
      </c>
      <c r="D294" s="16" t="s">
        <v>35</v>
      </c>
      <c r="E294" s="16" t="s">
        <v>47</v>
      </c>
      <c r="F294" s="395">
        <v>6484.4629999999997</v>
      </c>
    </row>
    <row r="295" spans="1:6" s="4" customFormat="1" ht="15" customHeight="1" x14ac:dyDescent="0.25">
      <c r="A295" s="109" t="s">
        <v>38</v>
      </c>
      <c r="B295" s="16" t="s">
        <v>144</v>
      </c>
      <c r="C295" s="16" t="s">
        <v>150</v>
      </c>
      <c r="D295" s="16"/>
      <c r="E295" s="16"/>
      <c r="F295" s="395">
        <f>F296+F298</f>
        <v>211.905</v>
      </c>
    </row>
    <row r="296" spans="1:6" s="4" customFormat="1" ht="15.75" hidden="1" x14ac:dyDescent="0.25">
      <c r="A296" s="109" t="s">
        <v>296</v>
      </c>
      <c r="B296" s="16" t="s">
        <v>144</v>
      </c>
      <c r="C296" s="16" t="s">
        <v>295</v>
      </c>
      <c r="D296" s="16"/>
      <c r="E296" s="16"/>
      <c r="F296" s="395">
        <f>F297</f>
        <v>0</v>
      </c>
    </row>
    <row r="297" spans="1:6" s="4" customFormat="1" ht="38.25" hidden="1" x14ac:dyDescent="0.25">
      <c r="A297" s="29" t="s">
        <v>149</v>
      </c>
      <c r="B297" s="16" t="s">
        <v>144</v>
      </c>
      <c r="C297" s="16" t="s">
        <v>295</v>
      </c>
      <c r="D297" s="16" t="s">
        <v>35</v>
      </c>
      <c r="E297" s="16" t="s">
        <v>47</v>
      </c>
      <c r="F297" s="395">
        <v>0</v>
      </c>
    </row>
    <row r="298" spans="1:6" s="4" customFormat="1" ht="15.75" x14ac:dyDescent="0.25">
      <c r="A298" s="31" t="s">
        <v>151</v>
      </c>
      <c r="B298" s="16" t="s">
        <v>144</v>
      </c>
      <c r="C298" s="16" t="s">
        <v>152</v>
      </c>
      <c r="D298" s="16"/>
      <c r="E298" s="16"/>
      <c r="F298" s="395">
        <f>F299</f>
        <v>211.905</v>
      </c>
    </row>
    <row r="299" spans="1:6" s="4" customFormat="1" ht="38.25" x14ac:dyDescent="0.25">
      <c r="A299" s="29" t="s">
        <v>149</v>
      </c>
      <c r="B299" s="16" t="s">
        <v>144</v>
      </c>
      <c r="C299" s="16" t="s">
        <v>152</v>
      </c>
      <c r="D299" s="16" t="s">
        <v>35</v>
      </c>
      <c r="E299" s="16" t="s">
        <v>47</v>
      </c>
      <c r="F299" s="395">
        <v>211.905</v>
      </c>
    </row>
    <row r="300" spans="1:6" s="4" customFormat="1" ht="38.25" x14ac:dyDescent="0.25">
      <c r="A300" s="33" t="s">
        <v>20</v>
      </c>
      <c r="B300" s="16" t="s">
        <v>21</v>
      </c>
      <c r="C300" s="16"/>
      <c r="D300" s="16"/>
      <c r="E300" s="16"/>
      <c r="F300" s="395">
        <f>F302</f>
        <v>76.256</v>
      </c>
    </row>
    <row r="301" spans="1:6" s="4" customFormat="1" ht="25.5" x14ac:dyDescent="0.25">
      <c r="A301" s="133" t="s">
        <v>153</v>
      </c>
      <c r="B301" s="16" t="s">
        <v>21</v>
      </c>
      <c r="C301" s="16" t="s">
        <v>154</v>
      </c>
      <c r="D301" s="16"/>
      <c r="E301" s="16"/>
      <c r="F301" s="395">
        <f>F302</f>
        <v>76.256</v>
      </c>
    </row>
    <row r="302" spans="1:6" s="4" customFormat="1" ht="15.75" x14ac:dyDescent="0.25">
      <c r="A302" s="31" t="s">
        <v>155</v>
      </c>
      <c r="B302" s="16" t="s">
        <v>21</v>
      </c>
      <c r="C302" s="16" t="s">
        <v>5</v>
      </c>
      <c r="D302" s="16"/>
      <c r="E302" s="16"/>
      <c r="F302" s="395">
        <f>F303</f>
        <v>76.256</v>
      </c>
    </row>
    <row r="303" spans="1:6" s="4" customFormat="1" ht="38.25" x14ac:dyDescent="0.25">
      <c r="A303" s="29" t="s">
        <v>149</v>
      </c>
      <c r="B303" s="16" t="s">
        <v>21</v>
      </c>
      <c r="C303" s="16" t="s">
        <v>5</v>
      </c>
      <c r="D303" s="16" t="s">
        <v>35</v>
      </c>
      <c r="E303" s="16" t="s">
        <v>47</v>
      </c>
      <c r="F303" s="395">
        <v>76.256</v>
      </c>
    </row>
    <row r="304" spans="1:6" s="4" customFormat="1" ht="38.25" x14ac:dyDescent="0.25">
      <c r="A304" s="33" t="s">
        <v>156</v>
      </c>
      <c r="B304" s="16" t="s">
        <v>18</v>
      </c>
      <c r="C304" s="16"/>
      <c r="D304" s="16"/>
      <c r="E304" s="16"/>
      <c r="F304" s="395">
        <f>F306</f>
        <v>475.7</v>
      </c>
    </row>
    <row r="305" spans="1:6" s="4" customFormat="1" ht="25.5" x14ac:dyDescent="0.25">
      <c r="A305" s="133" t="s">
        <v>153</v>
      </c>
      <c r="B305" s="16" t="s">
        <v>18</v>
      </c>
      <c r="C305" s="16" t="s">
        <v>154</v>
      </c>
      <c r="D305" s="16"/>
      <c r="E305" s="16"/>
      <c r="F305" s="395">
        <f>F306</f>
        <v>475.7</v>
      </c>
    </row>
    <row r="306" spans="1:6" s="4" customFormat="1" ht="15.75" x14ac:dyDescent="0.25">
      <c r="A306" s="31" t="s">
        <v>155</v>
      </c>
      <c r="B306" s="16" t="s">
        <v>18</v>
      </c>
      <c r="C306" s="16" t="s">
        <v>5</v>
      </c>
      <c r="D306" s="16"/>
      <c r="E306" s="16"/>
      <c r="F306" s="395">
        <f>F307</f>
        <v>475.7</v>
      </c>
    </row>
    <row r="307" spans="1:6" s="4" customFormat="1" ht="38.25" x14ac:dyDescent="0.25">
      <c r="A307" s="29" t="s">
        <v>149</v>
      </c>
      <c r="B307" s="16" t="s">
        <v>18</v>
      </c>
      <c r="C307" s="16" t="s">
        <v>5</v>
      </c>
      <c r="D307" s="16" t="s">
        <v>35</v>
      </c>
      <c r="E307" s="16" t="s">
        <v>47</v>
      </c>
      <c r="F307" s="395">
        <v>475.7</v>
      </c>
    </row>
    <row r="308" spans="1:6" s="4" customFormat="1" ht="38.25" x14ac:dyDescent="0.25">
      <c r="A308" s="33" t="s">
        <v>8</v>
      </c>
      <c r="B308" s="16" t="s">
        <v>19</v>
      </c>
      <c r="C308" s="16"/>
      <c r="D308" s="16"/>
      <c r="E308" s="16"/>
      <c r="F308" s="395">
        <f>F310</f>
        <v>748.41800000000001</v>
      </c>
    </row>
    <row r="309" spans="1:6" s="4" customFormat="1" ht="25.5" x14ac:dyDescent="0.25">
      <c r="A309" s="133" t="s">
        <v>153</v>
      </c>
      <c r="B309" s="16" t="s">
        <v>19</v>
      </c>
      <c r="C309" s="16" t="s">
        <v>154</v>
      </c>
      <c r="D309" s="16"/>
      <c r="E309" s="16"/>
      <c r="F309" s="395">
        <f>F310</f>
        <v>748.41800000000001</v>
      </c>
    </row>
    <row r="310" spans="1:6" s="4" customFormat="1" ht="15.75" x14ac:dyDescent="0.25">
      <c r="A310" s="31" t="s">
        <v>155</v>
      </c>
      <c r="B310" s="16" t="s">
        <v>19</v>
      </c>
      <c r="C310" s="16" t="s">
        <v>5</v>
      </c>
      <c r="D310" s="16"/>
      <c r="E310" s="16"/>
      <c r="F310" s="395">
        <f>F311</f>
        <v>748.41800000000001</v>
      </c>
    </row>
    <row r="311" spans="1:6" s="4" customFormat="1" ht="39" x14ac:dyDescent="0.25">
      <c r="A311" s="148" t="s">
        <v>7</v>
      </c>
      <c r="B311" s="149" t="s">
        <v>19</v>
      </c>
      <c r="C311" s="149" t="s">
        <v>5</v>
      </c>
      <c r="D311" s="149" t="s">
        <v>35</v>
      </c>
      <c r="E311" s="149" t="s">
        <v>157</v>
      </c>
      <c r="F311" s="396">
        <v>748.41800000000001</v>
      </c>
    </row>
    <row r="312" spans="1:6" s="146" customFormat="1" ht="48" x14ac:dyDescent="0.2">
      <c r="A312" s="154" t="s">
        <v>264</v>
      </c>
      <c r="B312" s="147" t="s">
        <v>265</v>
      </c>
      <c r="C312" s="147"/>
      <c r="D312" s="16"/>
      <c r="E312" s="16"/>
      <c r="F312" s="397">
        <f>F313+F316</f>
        <v>2010.6</v>
      </c>
    </row>
    <row r="313" spans="1:6" s="146" customFormat="1" ht="60" x14ac:dyDescent="0.2">
      <c r="A313" s="150" t="s">
        <v>145</v>
      </c>
      <c r="B313" s="147" t="s">
        <v>265</v>
      </c>
      <c r="C313" s="147" t="s">
        <v>146</v>
      </c>
      <c r="D313" s="16"/>
      <c r="E313" s="16"/>
      <c r="F313" s="397">
        <f>F314</f>
        <v>1914.8389999999999</v>
      </c>
    </row>
    <row r="314" spans="1:6" s="146" customFormat="1" ht="24" x14ac:dyDescent="0.2">
      <c r="A314" s="151" t="s">
        <v>147</v>
      </c>
      <c r="B314" s="147" t="s">
        <v>265</v>
      </c>
      <c r="C314" s="147" t="s">
        <v>148</v>
      </c>
      <c r="D314" s="16"/>
      <c r="E314" s="16"/>
      <c r="F314" s="397">
        <f>F315</f>
        <v>1914.8389999999999</v>
      </c>
    </row>
    <row r="315" spans="1:6" s="146" customFormat="1" ht="24" x14ac:dyDescent="0.2">
      <c r="A315" s="152" t="s">
        <v>266</v>
      </c>
      <c r="B315" s="147" t="s">
        <v>265</v>
      </c>
      <c r="C315" s="147" t="s">
        <v>148</v>
      </c>
      <c r="D315" s="16" t="s">
        <v>59</v>
      </c>
      <c r="E315" s="16" t="s">
        <v>267</v>
      </c>
      <c r="F315" s="397">
        <v>1914.8389999999999</v>
      </c>
    </row>
    <row r="316" spans="1:6" s="146" customFormat="1" ht="24" x14ac:dyDescent="0.2">
      <c r="A316" s="152" t="s">
        <v>36</v>
      </c>
      <c r="B316" s="147" t="s">
        <v>265</v>
      </c>
      <c r="C316" s="147" t="s">
        <v>139</v>
      </c>
      <c r="D316" s="16"/>
      <c r="E316" s="16"/>
      <c r="F316" s="397">
        <f>F317</f>
        <v>95.760999999999996</v>
      </c>
    </row>
    <row r="317" spans="1:6" s="146" customFormat="1" ht="24" x14ac:dyDescent="0.2">
      <c r="A317" s="151" t="s">
        <v>140</v>
      </c>
      <c r="B317" s="147" t="s">
        <v>265</v>
      </c>
      <c r="C317" s="147" t="s">
        <v>141</v>
      </c>
      <c r="D317" s="16"/>
      <c r="E317" s="16"/>
      <c r="F317" s="397">
        <f>F318</f>
        <v>95.760999999999996</v>
      </c>
    </row>
    <row r="318" spans="1:6" s="146" customFormat="1" ht="24" x14ac:dyDescent="0.2">
      <c r="A318" s="152" t="s">
        <v>266</v>
      </c>
      <c r="B318" s="147" t="s">
        <v>265</v>
      </c>
      <c r="C318" s="147" t="s">
        <v>141</v>
      </c>
      <c r="D318" s="16" t="s">
        <v>59</v>
      </c>
      <c r="E318" s="16" t="s">
        <v>267</v>
      </c>
      <c r="F318" s="397">
        <v>95.760999999999996</v>
      </c>
    </row>
    <row r="319" spans="1:6" s="146" customFormat="1" ht="36" x14ac:dyDescent="0.2">
      <c r="A319" s="153" t="s">
        <v>268</v>
      </c>
      <c r="B319" s="16" t="s">
        <v>269</v>
      </c>
      <c r="C319" s="16"/>
      <c r="D319" s="16"/>
      <c r="E319" s="16"/>
      <c r="F319" s="395">
        <f>F321+F324</f>
        <v>10.559999999999999</v>
      </c>
    </row>
    <row r="320" spans="1:6" s="146" customFormat="1" ht="60" hidden="1" x14ac:dyDescent="0.2">
      <c r="A320" s="150" t="s">
        <v>145</v>
      </c>
      <c r="B320" s="16" t="s">
        <v>269</v>
      </c>
      <c r="C320" s="16" t="s">
        <v>146</v>
      </c>
      <c r="D320" s="16"/>
      <c r="E320" s="16"/>
      <c r="F320" s="395">
        <f>F321</f>
        <v>0</v>
      </c>
    </row>
    <row r="321" spans="1:6" s="146" customFormat="1" ht="24" hidden="1" x14ac:dyDescent="0.2">
      <c r="A321" s="151" t="s">
        <v>147</v>
      </c>
      <c r="B321" s="16" t="s">
        <v>269</v>
      </c>
      <c r="C321" s="147" t="s">
        <v>148</v>
      </c>
      <c r="D321" s="16"/>
      <c r="E321" s="16"/>
      <c r="F321" s="395">
        <f>F322</f>
        <v>0</v>
      </c>
    </row>
    <row r="322" spans="1:6" s="146" customFormat="1" ht="24" hidden="1" x14ac:dyDescent="0.2">
      <c r="A322" s="152" t="s">
        <v>266</v>
      </c>
      <c r="B322" s="16" t="s">
        <v>269</v>
      </c>
      <c r="C322" s="147" t="s">
        <v>148</v>
      </c>
      <c r="D322" s="16" t="s">
        <v>59</v>
      </c>
      <c r="E322" s="16" t="s">
        <v>267</v>
      </c>
      <c r="F322" s="395">
        <v>0</v>
      </c>
    </row>
    <row r="323" spans="1:6" s="146" customFormat="1" ht="24" x14ac:dyDescent="0.2">
      <c r="A323" s="152" t="s">
        <v>36</v>
      </c>
      <c r="B323" s="16" t="s">
        <v>269</v>
      </c>
      <c r="C323" s="147" t="s">
        <v>139</v>
      </c>
      <c r="D323" s="16"/>
      <c r="E323" s="16"/>
      <c r="F323" s="395">
        <f>F324</f>
        <v>10.559999999999999</v>
      </c>
    </row>
    <row r="324" spans="1:6" s="146" customFormat="1" ht="24" x14ac:dyDescent="0.2">
      <c r="A324" s="151" t="s">
        <v>140</v>
      </c>
      <c r="B324" s="16" t="s">
        <v>269</v>
      </c>
      <c r="C324" s="147" t="s">
        <v>141</v>
      </c>
      <c r="D324" s="16"/>
      <c r="E324" s="16"/>
      <c r="F324" s="395">
        <f>F325</f>
        <v>10.559999999999999</v>
      </c>
    </row>
    <row r="325" spans="1:6" s="146" customFormat="1" ht="24" x14ac:dyDescent="0.2">
      <c r="A325" s="152" t="s">
        <v>266</v>
      </c>
      <c r="B325" s="16" t="s">
        <v>269</v>
      </c>
      <c r="C325" s="147" t="s">
        <v>141</v>
      </c>
      <c r="D325" s="16" t="s">
        <v>59</v>
      </c>
      <c r="E325" s="16" t="s">
        <v>267</v>
      </c>
      <c r="F325" s="395">
        <f>10.7-0.14</f>
        <v>10.559999999999999</v>
      </c>
    </row>
    <row r="326" spans="1:6" s="4" customFormat="1" ht="54" x14ac:dyDescent="0.25">
      <c r="A326" s="24" t="s">
        <v>158</v>
      </c>
      <c r="B326" s="25" t="s">
        <v>159</v>
      </c>
      <c r="C326" s="25"/>
      <c r="D326" s="25"/>
      <c r="E326" s="25"/>
      <c r="F326" s="398">
        <f>SUM(F327)</f>
        <v>1658.999</v>
      </c>
    </row>
    <row r="327" spans="1:6" s="4" customFormat="1" ht="15.75" x14ac:dyDescent="0.25">
      <c r="A327" s="27" t="s">
        <v>16</v>
      </c>
      <c r="B327" s="28" t="s">
        <v>160</v>
      </c>
      <c r="C327" s="28"/>
      <c r="D327" s="28"/>
      <c r="E327" s="28"/>
      <c r="F327" s="399">
        <f>SUM(F328)</f>
        <v>1658.999</v>
      </c>
    </row>
    <row r="328" spans="1:6" s="4" customFormat="1" ht="38.25" x14ac:dyDescent="0.25">
      <c r="A328" s="29" t="s">
        <v>161</v>
      </c>
      <c r="B328" s="16" t="s">
        <v>162</v>
      </c>
      <c r="C328" s="16"/>
      <c r="D328" s="16"/>
      <c r="E328" s="16"/>
      <c r="F328" s="397">
        <f>F329</f>
        <v>1658.999</v>
      </c>
    </row>
    <row r="329" spans="1:6" s="4" customFormat="1" ht="63.75" x14ac:dyDescent="0.25">
      <c r="A329" s="29" t="s">
        <v>145</v>
      </c>
      <c r="B329" s="16" t="s">
        <v>162</v>
      </c>
      <c r="C329" s="16" t="s">
        <v>146</v>
      </c>
      <c r="D329" s="16"/>
      <c r="E329" s="16"/>
      <c r="F329" s="397">
        <f>F330</f>
        <v>1658.999</v>
      </c>
    </row>
    <row r="330" spans="1:6" s="4" customFormat="1" ht="25.5" x14ac:dyDescent="0.25">
      <c r="A330" s="31" t="s">
        <v>147</v>
      </c>
      <c r="B330" s="16" t="s">
        <v>162</v>
      </c>
      <c r="C330" s="16" t="s">
        <v>148</v>
      </c>
      <c r="D330" s="16"/>
      <c r="E330" s="16"/>
      <c r="F330" s="397">
        <f>F331</f>
        <v>1658.999</v>
      </c>
    </row>
    <row r="331" spans="1:6" s="4" customFormat="1" ht="38.25" x14ac:dyDescent="0.25">
      <c r="A331" s="29" t="s">
        <v>149</v>
      </c>
      <c r="B331" s="16" t="s">
        <v>162</v>
      </c>
      <c r="C331" s="16" t="s">
        <v>148</v>
      </c>
      <c r="D331" s="16" t="s">
        <v>35</v>
      </c>
      <c r="E331" s="16" t="s">
        <v>47</v>
      </c>
      <c r="F331" s="397">
        <v>1658.999</v>
      </c>
    </row>
    <row r="332" spans="1:6" s="4" customFormat="1" ht="25.5" x14ac:dyDescent="0.25">
      <c r="A332" s="18" t="s">
        <v>163</v>
      </c>
      <c r="B332" s="19" t="s">
        <v>164</v>
      </c>
      <c r="C332" s="19"/>
      <c r="D332" s="16"/>
      <c r="E332" s="16"/>
      <c r="F332" s="392">
        <f>SUM(F333)</f>
        <v>6958.9279999999999</v>
      </c>
    </row>
    <row r="333" spans="1:6" s="4" customFormat="1" ht="15.75" x14ac:dyDescent="0.25">
      <c r="A333" s="24" t="s">
        <v>16</v>
      </c>
      <c r="B333" s="25" t="s">
        <v>165</v>
      </c>
      <c r="C333" s="25"/>
      <c r="D333" s="25"/>
      <c r="E333" s="25"/>
      <c r="F333" s="393">
        <f>SUM(F334)</f>
        <v>6958.9279999999999</v>
      </c>
    </row>
    <row r="334" spans="1:6" s="4" customFormat="1" ht="15.75" x14ac:dyDescent="0.25">
      <c r="A334" s="27" t="s">
        <v>16</v>
      </c>
      <c r="B334" s="28" t="s">
        <v>166</v>
      </c>
      <c r="C334" s="28"/>
      <c r="D334" s="28"/>
      <c r="E334" s="28"/>
      <c r="F334" s="394">
        <f>SUM(F335)</f>
        <v>6958.9279999999999</v>
      </c>
    </row>
    <row r="335" spans="1:6" s="4" customFormat="1" ht="15.75" x14ac:dyDescent="0.25">
      <c r="A335" s="29" t="s">
        <v>167</v>
      </c>
      <c r="B335" s="16" t="s">
        <v>168</v>
      </c>
      <c r="C335" s="16"/>
      <c r="D335" s="16"/>
      <c r="E335" s="16"/>
      <c r="F335" s="395">
        <f>F336+F339+F342</f>
        <v>6958.9279999999999</v>
      </c>
    </row>
    <row r="336" spans="1:6" s="4" customFormat="1" ht="25.5" x14ac:dyDescent="0.25">
      <c r="A336" s="109" t="s">
        <v>36</v>
      </c>
      <c r="B336" s="16" t="s">
        <v>168</v>
      </c>
      <c r="C336" s="16" t="s">
        <v>139</v>
      </c>
      <c r="D336" s="16"/>
      <c r="E336" s="16"/>
      <c r="F336" s="395">
        <f>F337</f>
        <v>3817.9279999999999</v>
      </c>
    </row>
    <row r="337" spans="1:6" s="4" customFormat="1" ht="25.5" x14ac:dyDescent="0.25">
      <c r="A337" s="31" t="s">
        <v>140</v>
      </c>
      <c r="B337" s="16" t="s">
        <v>168</v>
      </c>
      <c r="C337" s="16" t="s">
        <v>141</v>
      </c>
      <c r="D337" s="16"/>
      <c r="E337" s="16"/>
      <c r="F337" s="395">
        <f>F338</f>
        <v>3817.9279999999999</v>
      </c>
    </row>
    <row r="338" spans="1:6" s="4" customFormat="1" ht="15" customHeight="1" x14ac:dyDescent="0.25">
      <c r="A338" s="29" t="s">
        <v>169</v>
      </c>
      <c r="B338" s="16" t="s">
        <v>168</v>
      </c>
      <c r="C338" s="16" t="s">
        <v>141</v>
      </c>
      <c r="D338" s="16" t="s">
        <v>35</v>
      </c>
      <c r="E338" s="16" t="s">
        <v>170</v>
      </c>
      <c r="F338" s="395">
        <v>3817.9279999999999</v>
      </c>
    </row>
    <row r="339" spans="1:6" s="4" customFormat="1" ht="15.75" x14ac:dyDescent="0.25">
      <c r="A339" s="31" t="s">
        <v>56</v>
      </c>
      <c r="B339" s="16" t="s">
        <v>168</v>
      </c>
      <c r="C339" s="34" t="s">
        <v>198</v>
      </c>
      <c r="D339" s="34"/>
      <c r="E339" s="34"/>
      <c r="F339" s="395">
        <f>F340</f>
        <v>80</v>
      </c>
    </row>
    <row r="340" spans="1:6" s="4" customFormat="1" ht="25.5" x14ac:dyDescent="0.25">
      <c r="A340" s="31" t="s">
        <v>312</v>
      </c>
      <c r="B340" s="16" t="s">
        <v>168</v>
      </c>
      <c r="C340" s="34" t="s">
        <v>311</v>
      </c>
      <c r="D340" s="34"/>
      <c r="E340" s="34"/>
      <c r="F340" s="395">
        <f>F341</f>
        <v>80</v>
      </c>
    </row>
    <row r="341" spans="1:6" s="4" customFormat="1" ht="15.75" x14ac:dyDescent="0.25">
      <c r="A341" s="29" t="s">
        <v>169</v>
      </c>
      <c r="B341" s="16" t="s">
        <v>168</v>
      </c>
      <c r="C341" s="34" t="s">
        <v>311</v>
      </c>
      <c r="D341" s="34" t="s">
        <v>35</v>
      </c>
      <c r="E341" s="34" t="s">
        <v>170</v>
      </c>
      <c r="F341" s="395">
        <v>80</v>
      </c>
    </row>
    <row r="342" spans="1:6" s="4" customFormat="1" ht="15.75" x14ac:dyDescent="0.25">
      <c r="A342" s="109" t="s">
        <v>38</v>
      </c>
      <c r="B342" s="16" t="s">
        <v>168</v>
      </c>
      <c r="C342" s="34" t="s">
        <v>150</v>
      </c>
      <c r="D342" s="34"/>
      <c r="E342" s="34"/>
      <c r="F342" s="395">
        <f>F343+F345</f>
        <v>3061</v>
      </c>
    </row>
    <row r="343" spans="1:6" s="4" customFormat="1" ht="15.75" x14ac:dyDescent="0.25">
      <c r="A343" s="31" t="s">
        <v>296</v>
      </c>
      <c r="B343" s="16" t="s">
        <v>168</v>
      </c>
      <c r="C343" s="34" t="s">
        <v>295</v>
      </c>
      <c r="D343" s="34"/>
      <c r="E343" s="34"/>
      <c r="F343" s="395">
        <f>F344</f>
        <v>3000</v>
      </c>
    </row>
    <row r="344" spans="1:6" s="4" customFormat="1" ht="15.75" x14ac:dyDescent="0.25">
      <c r="A344" s="29" t="s">
        <v>169</v>
      </c>
      <c r="B344" s="16" t="s">
        <v>168</v>
      </c>
      <c r="C344" s="34" t="s">
        <v>295</v>
      </c>
      <c r="D344" s="34" t="s">
        <v>35</v>
      </c>
      <c r="E344" s="34" t="s">
        <v>170</v>
      </c>
      <c r="F344" s="395">
        <v>3000</v>
      </c>
    </row>
    <row r="345" spans="1:6" s="4" customFormat="1" ht="15.75" x14ac:dyDescent="0.25">
      <c r="A345" s="31" t="s">
        <v>151</v>
      </c>
      <c r="B345" s="16" t="s">
        <v>168</v>
      </c>
      <c r="C345" s="34" t="s">
        <v>152</v>
      </c>
      <c r="D345" s="34"/>
      <c r="E345" s="34"/>
      <c r="F345" s="395">
        <f>F346</f>
        <v>61</v>
      </c>
    </row>
    <row r="346" spans="1:6" s="4" customFormat="1" ht="15.75" x14ac:dyDescent="0.25">
      <c r="A346" s="29" t="s">
        <v>169</v>
      </c>
      <c r="B346" s="16" t="s">
        <v>168</v>
      </c>
      <c r="C346" s="34" t="s">
        <v>152</v>
      </c>
      <c r="D346" s="34" t="s">
        <v>35</v>
      </c>
      <c r="E346" s="34" t="s">
        <v>170</v>
      </c>
      <c r="F346" s="395">
        <v>61</v>
      </c>
    </row>
    <row r="347" spans="1:6" s="4" customFormat="1" ht="38.25" x14ac:dyDescent="0.25">
      <c r="A347" s="18" t="s">
        <v>171</v>
      </c>
      <c r="B347" s="19" t="s">
        <v>172</v>
      </c>
      <c r="C347" s="19"/>
      <c r="D347" s="19"/>
      <c r="E347" s="19"/>
      <c r="F347" s="392">
        <f>F348</f>
        <v>14977.543319999999</v>
      </c>
    </row>
    <row r="348" spans="1:6" s="4" customFormat="1" ht="15.75" x14ac:dyDescent="0.25">
      <c r="A348" s="24" t="s">
        <v>16</v>
      </c>
      <c r="B348" s="25" t="s">
        <v>173</v>
      </c>
      <c r="C348" s="25"/>
      <c r="D348" s="25"/>
      <c r="E348" s="25"/>
      <c r="F348" s="393">
        <f>F349</f>
        <v>14977.543319999999</v>
      </c>
    </row>
    <row r="349" spans="1:6" s="4" customFormat="1" ht="15.75" x14ac:dyDescent="0.25">
      <c r="A349" s="27" t="s">
        <v>16</v>
      </c>
      <c r="B349" s="28" t="s">
        <v>174</v>
      </c>
      <c r="C349" s="28"/>
      <c r="D349" s="28"/>
      <c r="E349" s="28"/>
      <c r="F349" s="394">
        <f>F350+F362+F369+F373+F377+F381+F388+F396+F400+F412</f>
        <v>14977.543319999999</v>
      </c>
    </row>
    <row r="350" spans="1:6" s="4" customFormat="1" ht="38.25" x14ac:dyDescent="0.25">
      <c r="A350" s="29" t="s">
        <v>175</v>
      </c>
      <c r="B350" s="16" t="s">
        <v>176</v>
      </c>
      <c r="C350" s="16"/>
      <c r="D350" s="16"/>
      <c r="E350" s="16"/>
      <c r="F350" s="395">
        <f>F351</f>
        <v>1000</v>
      </c>
    </row>
    <row r="351" spans="1:6" s="4" customFormat="1" ht="15.75" x14ac:dyDescent="0.25">
      <c r="A351" s="109" t="s">
        <v>38</v>
      </c>
      <c r="B351" s="16" t="s">
        <v>176</v>
      </c>
      <c r="C351" s="16" t="s">
        <v>150</v>
      </c>
      <c r="D351" s="16"/>
      <c r="E351" s="16"/>
      <c r="F351" s="395">
        <f>F352</f>
        <v>1000</v>
      </c>
    </row>
    <row r="352" spans="1:6" s="4" customFormat="1" ht="15.75" x14ac:dyDescent="0.25">
      <c r="A352" s="31" t="s">
        <v>177</v>
      </c>
      <c r="B352" s="16" t="s">
        <v>176</v>
      </c>
      <c r="C352" s="16" t="s">
        <v>178</v>
      </c>
      <c r="D352" s="16"/>
      <c r="E352" s="16"/>
      <c r="F352" s="395">
        <f>F353</f>
        <v>1000</v>
      </c>
    </row>
    <row r="353" spans="1:6" s="4" customFormat="1" ht="15" customHeight="1" x14ac:dyDescent="0.25">
      <c r="A353" s="29" t="s">
        <v>179</v>
      </c>
      <c r="B353" s="16" t="s">
        <v>176</v>
      </c>
      <c r="C353" s="16" t="s">
        <v>178</v>
      </c>
      <c r="D353" s="16" t="s">
        <v>35</v>
      </c>
      <c r="E353" s="16" t="s">
        <v>34</v>
      </c>
      <c r="F353" s="395">
        <v>1000</v>
      </c>
    </row>
    <row r="354" spans="1:6" s="4" customFormat="1" ht="25.5" hidden="1" x14ac:dyDescent="0.25">
      <c r="A354" s="38" t="s">
        <v>93</v>
      </c>
      <c r="B354" s="16" t="s">
        <v>304</v>
      </c>
      <c r="C354" s="16"/>
      <c r="D354" s="16"/>
      <c r="E354" s="16"/>
      <c r="F354" s="395">
        <f>F355</f>
        <v>0</v>
      </c>
    </row>
    <row r="355" spans="1:6" s="4" customFormat="1" ht="15.75" hidden="1" x14ac:dyDescent="0.25">
      <c r="A355" s="31" t="s">
        <v>38</v>
      </c>
      <c r="B355" s="16" t="s">
        <v>304</v>
      </c>
      <c r="C355" s="16" t="s">
        <v>150</v>
      </c>
      <c r="D355" s="16"/>
      <c r="E355" s="16"/>
      <c r="F355" s="395">
        <f>F356</f>
        <v>0</v>
      </c>
    </row>
    <row r="356" spans="1:6" s="4" customFormat="1" ht="15.75" hidden="1" x14ac:dyDescent="0.25">
      <c r="A356" s="31" t="s">
        <v>296</v>
      </c>
      <c r="B356" s="16" t="s">
        <v>304</v>
      </c>
      <c r="C356" s="16" t="s">
        <v>295</v>
      </c>
      <c r="D356" s="16"/>
      <c r="E356" s="16"/>
      <c r="F356" s="395">
        <f>F357</f>
        <v>0</v>
      </c>
    </row>
    <row r="357" spans="1:6" s="4" customFormat="1" ht="15.75" hidden="1" x14ac:dyDescent="0.25">
      <c r="A357" s="24" t="s">
        <v>92</v>
      </c>
      <c r="B357" s="16" t="s">
        <v>304</v>
      </c>
      <c r="C357" s="16" t="s">
        <v>295</v>
      </c>
      <c r="D357" s="16" t="s">
        <v>47</v>
      </c>
      <c r="E357" s="16" t="s">
        <v>87</v>
      </c>
      <c r="F357" s="395">
        <v>0</v>
      </c>
    </row>
    <row r="358" spans="1:6" s="4" customFormat="1" ht="25.5" hidden="1" x14ac:dyDescent="0.25">
      <c r="A358" s="29" t="s">
        <v>102</v>
      </c>
      <c r="B358" s="16" t="s">
        <v>398</v>
      </c>
      <c r="C358" s="16"/>
      <c r="D358" s="16"/>
      <c r="E358" s="16"/>
      <c r="F358" s="395">
        <f>F359</f>
        <v>0</v>
      </c>
    </row>
    <row r="359" spans="1:6" s="4" customFormat="1" ht="15.75" hidden="1" x14ac:dyDescent="0.25">
      <c r="A359" s="31" t="s">
        <v>38</v>
      </c>
      <c r="B359" s="16" t="s">
        <v>398</v>
      </c>
      <c r="C359" s="16" t="s">
        <v>150</v>
      </c>
      <c r="D359" s="16"/>
      <c r="E359" s="16"/>
      <c r="F359" s="395">
        <f>F360</f>
        <v>0</v>
      </c>
    </row>
    <row r="360" spans="1:6" s="4" customFormat="1" ht="15.75" hidden="1" x14ac:dyDescent="0.25">
      <c r="A360" s="31" t="s">
        <v>151</v>
      </c>
      <c r="B360" s="16" t="s">
        <v>398</v>
      </c>
      <c r="C360" s="16" t="s">
        <v>152</v>
      </c>
      <c r="D360" s="16"/>
      <c r="E360" s="16"/>
      <c r="F360" s="395">
        <f>F361</f>
        <v>0</v>
      </c>
    </row>
    <row r="361" spans="1:6" s="4" customFormat="1" ht="12" hidden="1" customHeight="1" x14ac:dyDescent="0.25">
      <c r="A361" s="24" t="s">
        <v>92</v>
      </c>
      <c r="B361" s="16" t="s">
        <v>398</v>
      </c>
      <c r="C361" s="16" t="s">
        <v>152</v>
      </c>
      <c r="D361" s="16" t="s">
        <v>47</v>
      </c>
      <c r="E361" s="16" t="s">
        <v>87</v>
      </c>
      <c r="F361" s="395">
        <v>0</v>
      </c>
    </row>
    <row r="362" spans="1:6" s="4" customFormat="1" ht="25.5" x14ac:dyDescent="0.25">
      <c r="A362" s="29" t="s">
        <v>180</v>
      </c>
      <c r="B362" s="16" t="s">
        <v>181</v>
      </c>
      <c r="C362" s="16"/>
      <c r="D362" s="16"/>
      <c r="E362" s="16"/>
      <c r="F362" s="395">
        <f>F363+F366</f>
        <v>1448</v>
      </c>
    </row>
    <row r="363" spans="1:6" s="4" customFormat="1" ht="63.75" x14ac:dyDescent="0.25">
      <c r="A363" s="29" t="s">
        <v>145</v>
      </c>
      <c r="B363" s="16" t="s">
        <v>181</v>
      </c>
      <c r="C363" s="16" t="s">
        <v>146</v>
      </c>
      <c r="D363" s="16"/>
      <c r="E363" s="16"/>
      <c r="F363" s="395">
        <f>F364</f>
        <v>1380.1</v>
      </c>
    </row>
    <row r="364" spans="1:6" s="4" customFormat="1" ht="25.5" x14ac:dyDescent="0.25">
      <c r="A364" s="31" t="s">
        <v>147</v>
      </c>
      <c r="B364" s="16" t="s">
        <v>181</v>
      </c>
      <c r="C364" s="16" t="s">
        <v>148</v>
      </c>
      <c r="D364" s="16"/>
      <c r="E364" s="16"/>
      <c r="F364" s="395">
        <f>F365</f>
        <v>1380.1</v>
      </c>
    </row>
    <row r="365" spans="1:6" s="4" customFormat="1" ht="15.75" x14ac:dyDescent="0.25">
      <c r="A365" s="29" t="s">
        <v>182</v>
      </c>
      <c r="B365" s="16" t="s">
        <v>181</v>
      </c>
      <c r="C365" s="16" t="s">
        <v>148</v>
      </c>
      <c r="D365" s="16" t="s">
        <v>112</v>
      </c>
      <c r="E365" s="16" t="s">
        <v>59</v>
      </c>
      <c r="F365" s="395">
        <f>1418.8-38.7</f>
        <v>1380.1</v>
      </c>
    </row>
    <row r="366" spans="1:6" s="4" customFormat="1" ht="25.5" x14ac:dyDescent="0.25">
      <c r="A366" s="109" t="s">
        <v>36</v>
      </c>
      <c r="B366" s="16" t="s">
        <v>181</v>
      </c>
      <c r="C366" s="16" t="s">
        <v>139</v>
      </c>
      <c r="D366" s="16"/>
      <c r="E366" s="16"/>
      <c r="F366" s="395">
        <f>F367</f>
        <v>67.900000000000006</v>
      </c>
    </row>
    <row r="367" spans="1:6" s="4" customFormat="1" ht="25.5" x14ac:dyDescent="0.25">
      <c r="A367" s="31" t="s">
        <v>140</v>
      </c>
      <c r="B367" s="16" t="s">
        <v>181</v>
      </c>
      <c r="C367" s="16" t="s">
        <v>141</v>
      </c>
      <c r="D367" s="16"/>
      <c r="E367" s="16"/>
      <c r="F367" s="395">
        <f>F368</f>
        <v>67.900000000000006</v>
      </c>
    </row>
    <row r="368" spans="1:6" s="4" customFormat="1" ht="15.75" x14ac:dyDescent="0.25">
      <c r="A368" s="29" t="s">
        <v>182</v>
      </c>
      <c r="B368" s="16" t="s">
        <v>181</v>
      </c>
      <c r="C368" s="16" t="s">
        <v>141</v>
      </c>
      <c r="D368" s="16" t="s">
        <v>112</v>
      </c>
      <c r="E368" s="16" t="s">
        <v>59</v>
      </c>
      <c r="F368" s="395">
        <v>67.900000000000006</v>
      </c>
    </row>
    <row r="369" spans="1:7" s="4" customFormat="1" ht="15.75" x14ac:dyDescent="0.25">
      <c r="A369" s="29" t="s">
        <v>183</v>
      </c>
      <c r="B369" s="16" t="s">
        <v>184</v>
      </c>
      <c r="C369" s="16"/>
      <c r="D369" s="16"/>
      <c r="E369" s="16"/>
      <c r="F369" s="395">
        <f>F371</f>
        <v>1900</v>
      </c>
    </row>
    <row r="370" spans="1:7" s="4" customFormat="1" ht="25.5" x14ac:dyDescent="0.25">
      <c r="A370" s="109" t="s">
        <v>36</v>
      </c>
      <c r="B370" s="16" t="s">
        <v>184</v>
      </c>
      <c r="C370" s="16" t="s">
        <v>139</v>
      </c>
      <c r="D370" s="16"/>
      <c r="E370" s="16"/>
      <c r="F370" s="395">
        <f>F371</f>
        <v>1900</v>
      </c>
    </row>
    <row r="371" spans="1:7" s="4" customFormat="1" ht="25.5" x14ac:dyDescent="0.25">
      <c r="A371" s="31" t="s">
        <v>140</v>
      </c>
      <c r="B371" s="16" t="s">
        <v>184</v>
      </c>
      <c r="C371" s="16" t="s">
        <v>141</v>
      </c>
      <c r="D371" s="16"/>
      <c r="E371" s="16"/>
      <c r="F371" s="395">
        <f>F372</f>
        <v>1900</v>
      </c>
    </row>
    <row r="372" spans="1:7" s="4" customFormat="1" ht="15.75" x14ac:dyDescent="0.25">
      <c r="A372" s="29" t="s">
        <v>46</v>
      </c>
      <c r="B372" s="16" t="s">
        <v>184</v>
      </c>
      <c r="C372" s="16" t="s">
        <v>141</v>
      </c>
      <c r="D372" s="16" t="s">
        <v>47</v>
      </c>
      <c r="E372" s="16" t="s">
        <v>48</v>
      </c>
      <c r="F372" s="395">
        <v>1900</v>
      </c>
    </row>
    <row r="373" spans="1:7" s="4" customFormat="1" ht="15.75" x14ac:dyDescent="0.25">
      <c r="A373" s="29" t="s">
        <v>185</v>
      </c>
      <c r="B373" s="16" t="s">
        <v>186</v>
      </c>
      <c r="C373" s="16"/>
      <c r="D373" s="16"/>
      <c r="E373" s="16"/>
      <c r="F373" s="395">
        <f>F374</f>
        <v>400</v>
      </c>
    </row>
    <row r="374" spans="1:7" s="4" customFormat="1" ht="25.5" x14ac:dyDescent="0.25">
      <c r="A374" s="109" t="s">
        <v>36</v>
      </c>
      <c r="B374" s="16" t="s">
        <v>186</v>
      </c>
      <c r="C374" s="16" t="s">
        <v>139</v>
      </c>
      <c r="D374" s="16"/>
      <c r="E374" s="16"/>
      <c r="F374" s="395">
        <f>F375</f>
        <v>400</v>
      </c>
    </row>
    <row r="375" spans="1:7" s="4" customFormat="1" ht="25.5" x14ac:dyDescent="0.25">
      <c r="A375" s="31" t="s">
        <v>140</v>
      </c>
      <c r="B375" s="16" t="s">
        <v>186</v>
      </c>
      <c r="C375" s="16" t="s">
        <v>141</v>
      </c>
      <c r="D375" s="16"/>
      <c r="E375" s="16"/>
      <c r="F375" s="395">
        <f>F376</f>
        <v>400</v>
      </c>
    </row>
    <row r="376" spans="1:7" s="4" customFormat="1" ht="15.75" x14ac:dyDescent="0.25">
      <c r="A376" s="29" t="s">
        <v>46</v>
      </c>
      <c r="B376" s="16" t="s">
        <v>186</v>
      </c>
      <c r="C376" s="16" t="s">
        <v>141</v>
      </c>
      <c r="D376" s="16" t="s">
        <v>47</v>
      </c>
      <c r="E376" s="16" t="s">
        <v>48</v>
      </c>
      <c r="F376" s="395">
        <v>400</v>
      </c>
    </row>
    <row r="377" spans="1:7" s="4" customFormat="1" ht="63.75" x14ac:dyDescent="0.25">
      <c r="A377" s="29" t="s">
        <v>313</v>
      </c>
      <c r="B377" s="16" t="s">
        <v>392</v>
      </c>
      <c r="C377" s="16"/>
      <c r="D377" s="16"/>
      <c r="E377" s="16"/>
      <c r="F377" s="395">
        <f>F378</f>
        <v>233.94332</v>
      </c>
    </row>
    <row r="378" spans="1:7" s="4" customFormat="1" ht="15.75" x14ac:dyDescent="0.25">
      <c r="A378" s="31" t="s">
        <v>212</v>
      </c>
      <c r="B378" s="16" t="s">
        <v>392</v>
      </c>
      <c r="C378" s="16" t="s">
        <v>154</v>
      </c>
      <c r="D378" s="16"/>
      <c r="E378" s="16"/>
      <c r="F378" s="395">
        <f>F379</f>
        <v>233.94332</v>
      </c>
    </row>
    <row r="379" spans="1:7" s="4" customFormat="1" ht="15.75" x14ac:dyDescent="0.25">
      <c r="A379" s="31" t="s">
        <v>155</v>
      </c>
      <c r="B379" s="16" t="s">
        <v>392</v>
      </c>
      <c r="C379" s="16" t="s">
        <v>5</v>
      </c>
      <c r="D379" s="16"/>
      <c r="E379" s="16"/>
      <c r="F379" s="395">
        <f>F380</f>
        <v>233.94332</v>
      </c>
    </row>
    <row r="380" spans="1:7" s="4" customFormat="1" ht="15.75" x14ac:dyDescent="0.25">
      <c r="A380" s="29" t="s">
        <v>46</v>
      </c>
      <c r="B380" s="16" t="s">
        <v>392</v>
      </c>
      <c r="C380" s="16" t="s">
        <v>5</v>
      </c>
      <c r="D380" s="16" t="s">
        <v>47</v>
      </c>
      <c r="E380" s="16" t="s">
        <v>48</v>
      </c>
      <c r="F380" s="395">
        <v>233.94332</v>
      </c>
    </row>
    <row r="381" spans="1:7" s="4" customFormat="1" ht="25.5" x14ac:dyDescent="0.25">
      <c r="A381" s="29" t="s">
        <v>187</v>
      </c>
      <c r="B381" s="16" t="s">
        <v>188</v>
      </c>
      <c r="C381" s="16"/>
      <c r="D381" s="16"/>
      <c r="E381" s="16"/>
      <c r="F381" s="395">
        <f>F383</f>
        <v>3000</v>
      </c>
    </row>
    <row r="382" spans="1:7" s="4" customFormat="1" ht="25.5" x14ac:dyDescent="0.25">
      <c r="A382" s="109" t="s">
        <v>36</v>
      </c>
      <c r="B382" s="16" t="s">
        <v>188</v>
      </c>
      <c r="C382" s="16" t="s">
        <v>139</v>
      </c>
      <c r="D382" s="16"/>
      <c r="E382" s="16"/>
      <c r="F382" s="395">
        <f>F383</f>
        <v>3000</v>
      </c>
    </row>
    <row r="383" spans="1:7" s="4" customFormat="1" ht="25.5" x14ac:dyDescent="0.25">
      <c r="A383" s="31" t="s">
        <v>140</v>
      </c>
      <c r="B383" s="16" t="s">
        <v>188</v>
      </c>
      <c r="C383" s="16" t="s">
        <v>141</v>
      </c>
      <c r="D383" s="16"/>
      <c r="E383" s="16"/>
      <c r="F383" s="395">
        <f>F384</f>
        <v>3000</v>
      </c>
    </row>
    <row r="384" spans="1:7" s="4" customFormat="1" ht="25.9" customHeight="1" x14ac:dyDescent="0.25">
      <c r="A384" s="29" t="s">
        <v>46</v>
      </c>
      <c r="B384" s="16" t="s">
        <v>188</v>
      </c>
      <c r="C384" s="16" t="s">
        <v>141</v>
      </c>
      <c r="D384" s="16" t="s">
        <v>47</v>
      </c>
      <c r="E384" s="16" t="s">
        <v>48</v>
      </c>
      <c r="F384" s="395">
        <f>2000+1000</f>
        <v>3000</v>
      </c>
      <c r="G384" s="5"/>
    </row>
    <row r="385" spans="1:7" s="4" customFormat="1" ht="15.75" hidden="1" x14ac:dyDescent="0.25">
      <c r="A385" s="109" t="s">
        <v>38</v>
      </c>
      <c r="B385" s="16" t="s">
        <v>257</v>
      </c>
      <c r="C385" s="96">
        <v>800</v>
      </c>
      <c r="D385" s="110"/>
      <c r="E385" s="110"/>
      <c r="F385" s="360">
        <f>F386</f>
        <v>0</v>
      </c>
    </row>
    <row r="386" spans="1:7" s="4" customFormat="1" ht="15.75" hidden="1" x14ac:dyDescent="0.25">
      <c r="A386" s="31" t="s">
        <v>39</v>
      </c>
      <c r="B386" s="16" t="s">
        <v>257</v>
      </c>
      <c r="C386" s="96">
        <v>850</v>
      </c>
      <c r="D386" s="110"/>
      <c r="E386" s="110"/>
      <c r="F386" s="360">
        <f>F387</f>
        <v>0</v>
      </c>
      <c r="G386" s="5"/>
    </row>
    <row r="387" spans="1:7" s="4" customFormat="1" ht="15.75" hidden="1" x14ac:dyDescent="0.25">
      <c r="A387" s="109" t="s">
        <v>119</v>
      </c>
      <c r="B387" s="16" t="s">
        <v>257</v>
      </c>
      <c r="C387" s="96">
        <v>850</v>
      </c>
      <c r="D387" s="110" t="s">
        <v>111</v>
      </c>
      <c r="E387" s="110" t="s">
        <v>59</v>
      </c>
      <c r="F387" s="360">
        <v>0</v>
      </c>
    </row>
    <row r="388" spans="1:7" s="4" customFormat="1" ht="25.5" x14ac:dyDescent="0.25">
      <c r="A388" s="29" t="s">
        <v>189</v>
      </c>
      <c r="B388" s="16" t="s">
        <v>190</v>
      </c>
      <c r="C388" s="16"/>
      <c r="D388" s="16"/>
      <c r="E388" s="16"/>
      <c r="F388" s="395">
        <f>F390</f>
        <v>4859.7</v>
      </c>
    </row>
    <row r="389" spans="1:7" s="4" customFormat="1" ht="25.5" x14ac:dyDescent="0.25">
      <c r="A389" s="109" t="s">
        <v>36</v>
      </c>
      <c r="B389" s="16" t="s">
        <v>190</v>
      </c>
      <c r="C389" s="16" t="s">
        <v>139</v>
      </c>
      <c r="D389" s="16"/>
      <c r="E389" s="16"/>
      <c r="F389" s="395">
        <f>F390</f>
        <v>4859.7</v>
      </c>
    </row>
    <row r="390" spans="1:7" s="4" customFormat="1" ht="25.5" x14ac:dyDescent="0.25">
      <c r="A390" s="31" t="s">
        <v>140</v>
      </c>
      <c r="B390" s="16" t="s">
        <v>190</v>
      </c>
      <c r="C390" s="16" t="s">
        <v>141</v>
      </c>
      <c r="D390" s="16"/>
      <c r="E390" s="16"/>
      <c r="F390" s="395">
        <f>F391</f>
        <v>4859.7</v>
      </c>
    </row>
    <row r="391" spans="1:7" s="4" customFormat="1" ht="15.75" x14ac:dyDescent="0.25">
      <c r="A391" s="29" t="s">
        <v>191</v>
      </c>
      <c r="B391" s="16" t="s">
        <v>190</v>
      </c>
      <c r="C391" s="16" t="s">
        <v>141</v>
      </c>
      <c r="D391" s="16" t="s">
        <v>111</v>
      </c>
      <c r="E391" s="16" t="s">
        <v>35</v>
      </c>
      <c r="F391" s="395">
        <v>4859.7</v>
      </c>
    </row>
    <row r="392" spans="1:7" s="4" customFormat="1" ht="33.950000000000003" hidden="1" customHeight="1" x14ac:dyDescent="0.25">
      <c r="A392" s="29" t="s">
        <v>221</v>
      </c>
      <c r="B392" s="16" t="s">
        <v>302</v>
      </c>
      <c r="C392" s="16"/>
      <c r="D392" s="16"/>
      <c r="E392" s="16"/>
      <c r="F392" s="395">
        <v>0</v>
      </c>
    </row>
    <row r="393" spans="1:7" s="4" customFormat="1" ht="15.75" hidden="1" x14ac:dyDescent="0.25">
      <c r="A393" s="31" t="s">
        <v>38</v>
      </c>
      <c r="B393" s="16" t="s">
        <v>302</v>
      </c>
      <c r="C393" s="16" t="s">
        <v>150</v>
      </c>
      <c r="D393" s="16"/>
      <c r="E393" s="16"/>
      <c r="F393" s="395">
        <v>0</v>
      </c>
    </row>
    <row r="394" spans="1:7" s="4" customFormat="1" ht="15.75" hidden="1" x14ac:dyDescent="0.25">
      <c r="A394" s="31" t="s">
        <v>151</v>
      </c>
      <c r="B394" s="16" t="s">
        <v>302</v>
      </c>
      <c r="C394" s="16" t="s">
        <v>152</v>
      </c>
      <c r="D394" s="16"/>
      <c r="E394" s="16"/>
      <c r="F394" s="395">
        <v>0</v>
      </c>
    </row>
    <row r="395" spans="1:7" s="4" customFormat="1" ht="36.75" hidden="1" customHeight="1" x14ac:dyDescent="0.25">
      <c r="A395" s="29" t="s">
        <v>86</v>
      </c>
      <c r="B395" s="16" t="s">
        <v>302</v>
      </c>
      <c r="C395" s="16" t="s">
        <v>152</v>
      </c>
      <c r="D395" s="16" t="s">
        <v>59</v>
      </c>
      <c r="E395" s="16" t="s">
        <v>87</v>
      </c>
      <c r="F395" s="395">
        <v>0</v>
      </c>
    </row>
    <row r="396" spans="1:7" s="4" customFormat="1" ht="15.75" x14ac:dyDescent="0.25">
      <c r="A396" s="29" t="s">
        <v>192</v>
      </c>
      <c r="B396" s="16" t="s">
        <v>193</v>
      </c>
      <c r="C396" s="16"/>
      <c r="D396" s="16"/>
      <c r="E396" s="16"/>
      <c r="F396" s="395">
        <f>F398</f>
        <v>650</v>
      </c>
    </row>
    <row r="397" spans="1:7" s="4" customFormat="1" ht="25.5" x14ac:dyDescent="0.25">
      <c r="A397" s="109" t="s">
        <v>36</v>
      </c>
      <c r="B397" s="16" t="s">
        <v>193</v>
      </c>
      <c r="C397" s="16" t="s">
        <v>139</v>
      </c>
      <c r="D397" s="16"/>
      <c r="E397" s="16"/>
      <c r="F397" s="395">
        <f>F398</f>
        <v>650</v>
      </c>
    </row>
    <row r="398" spans="1:7" s="4" customFormat="1" ht="25.5" x14ac:dyDescent="0.25">
      <c r="A398" s="31" t="s">
        <v>140</v>
      </c>
      <c r="B398" s="16" t="s">
        <v>193</v>
      </c>
      <c r="C398" s="16" t="s">
        <v>141</v>
      </c>
      <c r="D398" s="16"/>
      <c r="E398" s="16"/>
      <c r="F398" s="395">
        <f>F399</f>
        <v>650</v>
      </c>
      <c r="G398" s="5"/>
    </row>
    <row r="399" spans="1:7" s="4" customFormat="1" ht="15" customHeight="1" x14ac:dyDescent="0.25">
      <c r="A399" s="29" t="s">
        <v>191</v>
      </c>
      <c r="B399" s="16" t="s">
        <v>193</v>
      </c>
      <c r="C399" s="16" t="s">
        <v>141</v>
      </c>
      <c r="D399" s="16" t="s">
        <v>111</v>
      </c>
      <c r="E399" s="16" t="s">
        <v>35</v>
      </c>
      <c r="F399" s="395">
        <v>650</v>
      </c>
    </row>
    <row r="400" spans="1:7" s="4" customFormat="1" ht="38.25" hidden="1" x14ac:dyDescent="0.25">
      <c r="A400" s="116" t="s">
        <v>194</v>
      </c>
      <c r="B400" s="16" t="s">
        <v>195</v>
      </c>
      <c r="C400" s="16"/>
      <c r="D400" s="16"/>
      <c r="E400" s="16"/>
      <c r="F400" s="395">
        <f>F402</f>
        <v>0</v>
      </c>
    </row>
    <row r="401" spans="1:7" s="4" customFormat="1" ht="25.5" hidden="1" x14ac:dyDescent="0.25">
      <c r="A401" s="109" t="s">
        <v>36</v>
      </c>
      <c r="B401" s="16" t="s">
        <v>195</v>
      </c>
      <c r="C401" s="16" t="s">
        <v>139</v>
      </c>
      <c r="D401" s="16"/>
      <c r="E401" s="16"/>
      <c r="F401" s="395">
        <f>F402</f>
        <v>0</v>
      </c>
    </row>
    <row r="402" spans="1:7" s="4" customFormat="1" ht="25.5" hidden="1" x14ac:dyDescent="0.25">
      <c r="A402" s="31" t="s">
        <v>140</v>
      </c>
      <c r="B402" s="16" t="s">
        <v>195</v>
      </c>
      <c r="C402" s="16" t="s">
        <v>141</v>
      </c>
      <c r="D402" s="16"/>
      <c r="E402" s="16"/>
      <c r="F402" s="395">
        <f>F403</f>
        <v>0</v>
      </c>
    </row>
    <row r="403" spans="1:7" s="4" customFormat="1" ht="15" hidden="1" customHeight="1" x14ac:dyDescent="0.25">
      <c r="A403" s="116" t="s">
        <v>110</v>
      </c>
      <c r="B403" s="16" t="s">
        <v>195</v>
      </c>
      <c r="C403" s="16" t="s">
        <v>141</v>
      </c>
      <c r="D403" s="16" t="s">
        <v>111</v>
      </c>
      <c r="E403" s="16" t="s">
        <v>112</v>
      </c>
      <c r="F403" s="395">
        <v>0</v>
      </c>
    </row>
    <row r="404" spans="1:7" s="4" customFormat="1" ht="25.5" hidden="1" x14ac:dyDescent="0.25">
      <c r="A404" s="29" t="s">
        <v>284</v>
      </c>
      <c r="B404" s="16" t="s">
        <v>261</v>
      </c>
      <c r="C404" s="16"/>
      <c r="D404" s="16"/>
      <c r="E404" s="16"/>
      <c r="F404" s="395">
        <f>F406</f>
        <v>0</v>
      </c>
    </row>
    <row r="405" spans="1:7" s="4" customFormat="1" ht="15.75" hidden="1" x14ac:dyDescent="0.25">
      <c r="A405" s="109" t="s">
        <v>2</v>
      </c>
      <c r="B405" s="16" t="s">
        <v>261</v>
      </c>
      <c r="C405" s="16" t="s">
        <v>150</v>
      </c>
      <c r="D405" s="16"/>
      <c r="E405" s="16"/>
      <c r="F405" s="395">
        <f>F406</f>
        <v>0</v>
      </c>
    </row>
    <row r="406" spans="1:7" s="4" customFormat="1" ht="15.75" hidden="1" x14ac:dyDescent="0.25">
      <c r="A406" s="31" t="s">
        <v>281</v>
      </c>
      <c r="B406" s="16" t="s">
        <v>261</v>
      </c>
      <c r="C406" s="16" t="s">
        <v>280</v>
      </c>
      <c r="D406" s="16"/>
      <c r="E406" s="16"/>
      <c r="F406" s="395">
        <f>F407</f>
        <v>0</v>
      </c>
    </row>
    <row r="407" spans="1:7" s="4" customFormat="1" ht="15.75" hidden="1" x14ac:dyDescent="0.25">
      <c r="A407" s="29" t="s">
        <v>208</v>
      </c>
      <c r="B407" s="16" t="s">
        <v>261</v>
      </c>
      <c r="C407" s="16" t="s">
        <v>280</v>
      </c>
      <c r="D407" s="16" t="s">
        <v>35</v>
      </c>
      <c r="E407" s="16" t="s">
        <v>70</v>
      </c>
      <c r="F407" s="395">
        <v>0</v>
      </c>
    </row>
    <row r="408" spans="1:7" customFormat="1" ht="25.5" hidden="1" x14ac:dyDescent="0.2">
      <c r="A408" s="134" t="s">
        <v>205</v>
      </c>
      <c r="B408" s="65" t="s">
        <v>206</v>
      </c>
      <c r="C408" s="65"/>
      <c r="D408" s="135"/>
      <c r="E408" s="135"/>
      <c r="F408" s="400">
        <f>F409</f>
        <v>0</v>
      </c>
      <c r="G408" s="8"/>
    </row>
    <row r="409" spans="1:7" customFormat="1" ht="25.5" hidden="1" x14ac:dyDescent="0.2">
      <c r="A409" s="109" t="s">
        <v>36</v>
      </c>
      <c r="B409" s="65" t="s">
        <v>206</v>
      </c>
      <c r="C409" s="65">
        <v>200</v>
      </c>
      <c r="D409" s="135"/>
      <c r="E409" s="135"/>
      <c r="F409" s="400">
        <f>F410</f>
        <v>0</v>
      </c>
      <c r="G409" s="8"/>
    </row>
    <row r="410" spans="1:7" customFormat="1" ht="25.5" hidden="1" x14ac:dyDescent="0.2">
      <c r="A410" s="31" t="s">
        <v>140</v>
      </c>
      <c r="B410" s="65" t="s">
        <v>206</v>
      </c>
      <c r="C410" s="65">
        <v>240</v>
      </c>
      <c r="D410" s="135"/>
      <c r="E410" s="135"/>
      <c r="F410" s="400">
        <f>F411</f>
        <v>0</v>
      </c>
      <c r="G410" s="8"/>
    </row>
    <row r="411" spans="1:7" customFormat="1" ht="21.75" hidden="1" customHeight="1" x14ac:dyDescent="0.2">
      <c r="A411" s="134" t="s">
        <v>76</v>
      </c>
      <c r="B411" s="65" t="s">
        <v>206</v>
      </c>
      <c r="C411" s="65">
        <v>240</v>
      </c>
      <c r="D411" s="135" t="s">
        <v>77</v>
      </c>
      <c r="E411" s="135" t="s">
        <v>35</v>
      </c>
      <c r="F411" s="400">
        <v>0</v>
      </c>
      <c r="G411" s="8"/>
    </row>
    <row r="412" spans="1:7" s="4" customFormat="1" ht="15.75" x14ac:dyDescent="0.25">
      <c r="A412" s="29" t="s">
        <v>196</v>
      </c>
      <c r="B412" s="16" t="s">
        <v>197</v>
      </c>
      <c r="C412" s="16"/>
      <c r="D412" s="16"/>
      <c r="E412" s="16"/>
      <c r="F412" s="395">
        <f>F414</f>
        <v>1485.9</v>
      </c>
    </row>
    <row r="413" spans="1:7" s="4" customFormat="1" ht="15.75" x14ac:dyDescent="0.25">
      <c r="A413" s="29" t="s">
        <v>56</v>
      </c>
      <c r="B413" s="16" t="s">
        <v>197</v>
      </c>
      <c r="C413" s="16" t="s">
        <v>198</v>
      </c>
      <c r="D413" s="16"/>
      <c r="E413" s="16"/>
      <c r="F413" s="395">
        <f>F414</f>
        <v>1485.9</v>
      </c>
    </row>
    <row r="414" spans="1:7" s="4" customFormat="1" ht="26.25" x14ac:dyDescent="0.25">
      <c r="A414" s="136" t="s">
        <v>57</v>
      </c>
      <c r="B414" s="16" t="s">
        <v>197</v>
      </c>
      <c r="C414" s="16" t="s">
        <v>199</v>
      </c>
      <c r="D414" s="16"/>
      <c r="E414" s="16"/>
      <c r="F414" s="395">
        <f>F415</f>
        <v>1485.9</v>
      </c>
    </row>
    <row r="415" spans="1:7" s="4" customFormat="1" ht="15.75" x14ac:dyDescent="0.25">
      <c r="A415" s="38" t="s">
        <v>200</v>
      </c>
      <c r="B415" s="16" t="s">
        <v>197</v>
      </c>
      <c r="C415" s="16" t="s">
        <v>199</v>
      </c>
      <c r="D415" s="16" t="s">
        <v>201</v>
      </c>
      <c r="E415" s="16" t="s">
        <v>35</v>
      </c>
      <c r="F415" s="395">
        <v>1485.9</v>
      </c>
    </row>
    <row r="416" spans="1:7" s="4" customFormat="1" ht="51" hidden="1" x14ac:dyDescent="0.25">
      <c r="A416" s="134" t="s">
        <v>202</v>
      </c>
      <c r="B416" s="65" t="s">
        <v>203</v>
      </c>
      <c r="C416" s="65"/>
      <c r="D416" s="135"/>
      <c r="E416" s="135"/>
      <c r="F416" s="145">
        <f>F418</f>
        <v>0</v>
      </c>
    </row>
    <row r="417" spans="1:6" s="4" customFormat="1" ht="25.5" hidden="1" x14ac:dyDescent="0.25">
      <c r="A417" s="109" t="s">
        <v>36</v>
      </c>
      <c r="B417" s="65" t="s">
        <v>203</v>
      </c>
      <c r="C417" s="65">
        <v>200</v>
      </c>
      <c r="D417" s="135"/>
      <c r="E417" s="135"/>
      <c r="F417" s="145">
        <f>F418</f>
        <v>0</v>
      </c>
    </row>
    <row r="418" spans="1:6" s="4" customFormat="1" ht="25.5" hidden="1" x14ac:dyDescent="0.25">
      <c r="A418" s="31" t="s">
        <v>140</v>
      </c>
      <c r="B418" s="65" t="s">
        <v>203</v>
      </c>
      <c r="C418" s="65">
        <v>240</v>
      </c>
      <c r="D418" s="135"/>
      <c r="E418" s="135"/>
      <c r="F418" s="145">
        <f>F419</f>
        <v>0</v>
      </c>
    </row>
    <row r="419" spans="1:6" s="4" customFormat="1" ht="18" hidden="1" customHeight="1" x14ac:dyDescent="0.25">
      <c r="A419" s="134" t="s">
        <v>204</v>
      </c>
      <c r="B419" s="65" t="s">
        <v>203</v>
      </c>
      <c r="C419" s="65">
        <v>240</v>
      </c>
      <c r="D419" s="135" t="s">
        <v>48</v>
      </c>
      <c r="E419" s="135" t="s">
        <v>112</v>
      </c>
      <c r="F419" s="145">
        <v>0</v>
      </c>
    </row>
    <row r="420" spans="1:6" s="4" customFormat="1" ht="0.75" hidden="1" customHeight="1" x14ac:dyDescent="0.25">
      <c r="A420" s="134" t="s">
        <v>298</v>
      </c>
      <c r="B420" s="16" t="s">
        <v>297</v>
      </c>
      <c r="C420" s="65"/>
      <c r="D420" s="135"/>
      <c r="E420" s="135"/>
      <c r="F420" s="145">
        <f>F422</f>
        <v>0</v>
      </c>
    </row>
    <row r="421" spans="1:6" s="4" customFormat="1" ht="25.9" hidden="1" customHeight="1" x14ac:dyDescent="0.25">
      <c r="A421" s="31" t="s">
        <v>210</v>
      </c>
      <c r="B421" s="16" t="s">
        <v>297</v>
      </c>
      <c r="C421" s="65">
        <v>100</v>
      </c>
      <c r="D421" s="135"/>
      <c r="E421" s="135"/>
      <c r="F421" s="145">
        <f>F422</f>
        <v>0</v>
      </c>
    </row>
    <row r="422" spans="1:6" ht="24.4" hidden="1" customHeight="1" x14ac:dyDescent="0.2">
      <c r="A422" s="31" t="s">
        <v>147</v>
      </c>
      <c r="B422" s="16" t="s">
        <v>297</v>
      </c>
      <c r="C422" s="65">
        <v>120</v>
      </c>
      <c r="D422" s="135"/>
      <c r="E422" s="135"/>
      <c r="F422" s="145">
        <f>F423</f>
        <v>0</v>
      </c>
    </row>
    <row r="423" spans="1:6" ht="22.5" hidden="1" customHeight="1" x14ac:dyDescent="0.2">
      <c r="A423" s="134" t="s">
        <v>169</v>
      </c>
      <c r="B423" s="16" t="s">
        <v>297</v>
      </c>
      <c r="C423" s="65">
        <v>120</v>
      </c>
      <c r="D423" s="135" t="s">
        <v>35</v>
      </c>
      <c r="E423" s="135" t="s">
        <v>170</v>
      </c>
      <c r="F423" s="145">
        <v>0</v>
      </c>
    </row>
    <row r="424" spans="1:6" ht="25.5" hidden="1" x14ac:dyDescent="0.2">
      <c r="A424" s="134" t="s">
        <v>205</v>
      </c>
      <c r="B424" s="16" t="s">
        <v>206</v>
      </c>
      <c r="C424" s="65"/>
      <c r="D424" s="135"/>
      <c r="E424" s="135"/>
      <c r="F424" s="145">
        <f>F426</f>
        <v>0</v>
      </c>
    </row>
    <row r="425" spans="1:6" ht="25.5" hidden="1" x14ac:dyDescent="0.2">
      <c r="A425" s="109" t="s">
        <v>36</v>
      </c>
      <c r="B425" s="16" t="s">
        <v>206</v>
      </c>
      <c r="C425" s="65">
        <v>240</v>
      </c>
      <c r="D425" s="135"/>
      <c r="E425" s="135"/>
      <c r="F425" s="145">
        <f>F426</f>
        <v>0</v>
      </c>
    </row>
    <row r="426" spans="1:6" ht="25.5" hidden="1" x14ac:dyDescent="0.2">
      <c r="A426" s="31" t="s">
        <v>140</v>
      </c>
      <c r="B426" s="16" t="s">
        <v>206</v>
      </c>
      <c r="C426" s="65">
        <v>240</v>
      </c>
      <c r="D426" s="135"/>
      <c r="E426" s="135"/>
      <c r="F426" s="145">
        <f>F427</f>
        <v>0</v>
      </c>
    </row>
    <row r="427" spans="1:6" hidden="1" x14ac:dyDescent="0.2">
      <c r="A427" s="134" t="s">
        <v>76</v>
      </c>
      <c r="B427" s="16" t="s">
        <v>206</v>
      </c>
      <c r="C427" s="65">
        <v>240</v>
      </c>
      <c r="D427" s="135" t="s">
        <v>77</v>
      </c>
      <c r="E427" s="135" t="s">
        <v>35</v>
      </c>
      <c r="F427" s="145">
        <v>0</v>
      </c>
    </row>
    <row r="428" spans="1:6" ht="25.5" hidden="1" x14ac:dyDescent="0.2">
      <c r="A428" s="29" t="s">
        <v>308</v>
      </c>
      <c r="B428" s="65" t="s">
        <v>307</v>
      </c>
      <c r="C428" s="16"/>
      <c r="D428" s="16"/>
      <c r="E428" s="65"/>
      <c r="F428" s="167">
        <f>F431</f>
        <v>0</v>
      </c>
    </row>
    <row r="429" spans="1:6" ht="25.5" hidden="1" x14ac:dyDescent="0.2">
      <c r="A429" s="31" t="s">
        <v>36</v>
      </c>
      <c r="B429" s="65" t="s">
        <v>307</v>
      </c>
      <c r="C429" s="16" t="s">
        <v>139</v>
      </c>
      <c r="D429" s="16"/>
      <c r="E429" s="65"/>
      <c r="F429" s="167">
        <f>F431</f>
        <v>0</v>
      </c>
    </row>
    <row r="430" spans="1:6" ht="25.5" hidden="1" x14ac:dyDescent="0.2">
      <c r="A430" s="31" t="s">
        <v>140</v>
      </c>
      <c r="B430" s="65" t="s">
        <v>307</v>
      </c>
      <c r="C430" s="16" t="s">
        <v>141</v>
      </c>
      <c r="D430" s="16"/>
      <c r="E430" s="65"/>
      <c r="F430" s="167">
        <f>F431</f>
        <v>0</v>
      </c>
    </row>
    <row r="431" spans="1:6" ht="12.95" hidden="1" customHeight="1" x14ac:dyDescent="0.2">
      <c r="A431" s="164" t="s">
        <v>119</v>
      </c>
      <c r="B431" s="65" t="s">
        <v>307</v>
      </c>
      <c r="C431" s="165">
        <v>240</v>
      </c>
      <c r="D431" s="16" t="s">
        <v>111</v>
      </c>
      <c r="E431" s="16" t="s">
        <v>59</v>
      </c>
      <c r="F431" s="166">
        <v>0</v>
      </c>
    </row>
    <row r="432" spans="1:6" ht="25.5" hidden="1" x14ac:dyDescent="0.2">
      <c r="A432" s="31" t="s">
        <v>36</v>
      </c>
      <c r="B432" s="65" t="s">
        <v>307</v>
      </c>
      <c r="C432" s="16" t="s">
        <v>139</v>
      </c>
      <c r="D432" s="16"/>
      <c r="E432" s="65"/>
      <c r="F432" s="167">
        <f>F434</f>
        <v>0</v>
      </c>
    </row>
    <row r="433" spans="1:6" ht="25.5" hidden="1" x14ac:dyDescent="0.2">
      <c r="A433" s="31" t="s">
        <v>140</v>
      </c>
      <c r="B433" s="65" t="s">
        <v>307</v>
      </c>
      <c r="C433" s="16" t="s">
        <v>141</v>
      </c>
      <c r="D433" s="16"/>
      <c r="E433" s="65"/>
      <c r="F433" s="167">
        <f>F434</f>
        <v>0</v>
      </c>
    </row>
    <row r="434" spans="1:6" hidden="1" x14ac:dyDescent="0.2">
      <c r="A434" s="29" t="s">
        <v>76</v>
      </c>
      <c r="B434" s="65" t="s">
        <v>307</v>
      </c>
      <c r="C434" s="165">
        <v>240</v>
      </c>
      <c r="D434" s="16" t="s">
        <v>77</v>
      </c>
      <c r="E434" s="16" t="s">
        <v>35</v>
      </c>
      <c r="F434" s="166">
        <v>0</v>
      </c>
    </row>
    <row r="435" spans="1:6" ht="27" hidden="1" customHeight="1" x14ac:dyDescent="0.2">
      <c r="A435" s="29" t="s">
        <v>80</v>
      </c>
      <c r="B435" s="65" t="s">
        <v>206</v>
      </c>
      <c r="C435" s="16"/>
      <c r="D435" s="16"/>
      <c r="E435" s="16"/>
      <c r="F435" s="132">
        <f>F437</f>
        <v>0</v>
      </c>
    </row>
    <row r="436" spans="1:6" ht="30.75" hidden="1" customHeight="1" x14ac:dyDescent="0.2">
      <c r="A436" s="31" t="s">
        <v>36</v>
      </c>
      <c r="B436" s="65" t="s">
        <v>206</v>
      </c>
      <c r="C436" s="16" t="s">
        <v>139</v>
      </c>
      <c r="D436" s="16"/>
      <c r="E436" s="16"/>
      <c r="F436" s="132">
        <f>F437</f>
        <v>0</v>
      </c>
    </row>
    <row r="437" spans="1:6" ht="27.75" hidden="1" customHeight="1" x14ac:dyDescent="0.2">
      <c r="A437" s="31" t="s">
        <v>140</v>
      </c>
      <c r="B437" s="65" t="s">
        <v>206</v>
      </c>
      <c r="C437" s="16" t="s">
        <v>141</v>
      </c>
      <c r="D437" s="16"/>
      <c r="E437" s="16"/>
      <c r="F437" s="132">
        <f>F438</f>
        <v>0</v>
      </c>
    </row>
    <row r="438" spans="1:6" ht="21" hidden="1" customHeight="1" x14ac:dyDescent="0.2">
      <c r="A438" s="29" t="s">
        <v>76</v>
      </c>
      <c r="B438" s="65" t="s">
        <v>206</v>
      </c>
      <c r="C438" s="16" t="s">
        <v>141</v>
      </c>
      <c r="D438" s="16" t="s">
        <v>77</v>
      </c>
      <c r="E438" s="16" t="s">
        <v>35</v>
      </c>
      <c r="F438" s="132">
        <v>0</v>
      </c>
    </row>
  </sheetData>
  <autoFilter ref="A21:H419" xr:uid="{00000000-0009-0000-0000-000001000000}"/>
  <mergeCells count="6">
    <mergeCell ref="A16:F16"/>
    <mergeCell ref="A18:A19"/>
    <mergeCell ref="B18:B19"/>
    <mergeCell ref="C18:C19"/>
    <mergeCell ref="D18:D19"/>
    <mergeCell ref="E18:E19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2"/>
  <sheetViews>
    <sheetView topLeftCell="A298" workbookViewId="0">
      <selection sqref="A1:G309"/>
    </sheetView>
  </sheetViews>
  <sheetFormatPr defaultRowHeight="15" x14ac:dyDescent="0.25"/>
  <cols>
    <col min="1" max="1" width="53.85546875" style="90" customWidth="1"/>
    <col min="2" max="3" width="14.28515625" style="287" customWidth="1"/>
    <col min="4" max="4" width="9" style="287" customWidth="1"/>
    <col min="5" max="5" width="8.7109375" style="90" customWidth="1"/>
    <col min="6" max="6" width="13.28515625" style="90" customWidth="1"/>
    <col min="7" max="7" width="14.28515625" style="90" customWidth="1"/>
    <col min="8" max="16384" width="9.140625" style="90"/>
  </cols>
  <sheetData>
    <row r="1" spans="1:7" x14ac:dyDescent="0.25">
      <c r="E1" s="91" t="s">
        <v>474</v>
      </c>
    </row>
    <row r="2" spans="1:7" x14ac:dyDescent="0.25">
      <c r="E2" s="91" t="s">
        <v>569</v>
      </c>
    </row>
    <row r="3" spans="1:7" x14ac:dyDescent="0.25">
      <c r="E3" s="91" t="s">
        <v>10</v>
      </c>
    </row>
    <row r="4" spans="1:7" x14ac:dyDescent="0.25">
      <c r="E4" s="91" t="s">
        <v>3</v>
      </c>
    </row>
    <row r="5" spans="1:7" x14ac:dyDescent="0.25">
      <c r="E5" s="91" t="s">
        <v>4</v>
      </c>
    </row>
    <row r="6" spans="1:7" x14ac:dyDescent="0.25">
      <c r="E6" s="91" t="s">
        <v>612</v>
      </c>
    </row>
    <row r="8" spans="1:7" x14ac:dyDescent="0.25">
      <c r="E8" s="91" t="s">
        <v>474</v>
      </c>
    </row>
    <row r="9" spans="1:7" x14ac:dyDescent="0.25">
      <c r="E9" s="91" t="s">
        <v>569</v>
      </c>
    </row>
    <row r="10" spans="1:7" x14ac:dyDescent="0.25">
      <c r="E10" s="91" t="s">
        <v>10</v>
      </c>
    </row>
    <row r="11" spans="1:7" x14ac:dyDescent="0.25">
      <c r="E11" s="91" t="s">
        <v>3</v>
      </c>
    </row>
    <row r="12" spans="1:7" x14ac:dyDescent="0.25">
      <c r="E12" s="91" t="s">
        <v>4</v>
      </c>
    </row>
    <row r="13" spans="1:7" x14ac:dyDescent="0.25">
      <c r="E13" s="91" t="s">
        <v>570</v>
      </c>
    </row>
    <row r="15" spans="1:7" ht="12.75" customHeight="1" x14ac:dyDescent="0.25">
      <c r="B15" s="90"/>
      <c r="C15" s="90"/>
      <c r="D15" s="91"/>
      <c r="E15" s="88"/>
    </row>
    <row r="16" spans="1:7" ht="49.15" customHeight="1" x14ac:dyDescent="0.25">
      <c r="A16" s="485" t="s">
        <v>469</v>
      </c>
      <c r="B16" s="485"/>
      <c r="C16" s="485"/>
      <c r="D16" s="485"/>
      <c r="E16" s="485"/>
      <c r="F16" s="485"/>
      <c r="G16" s="485"/>
    </row>
    <row r="17" spans="1:9" ht="13.15" customHeight="1" x14ac:dyDescent="0.25">
      <c r="A17" s="288"/>
      <c r="B17" s="288"/>
      <c r="C17" s="288"/>
      <c r="D17" s="288"/>
      <c r="E17" s="288"/>
      <c r="F17" s="288"/>
      <c r="G17" s="288"/>
    </row>
    <row r="18" spans="1:9" s="146" customFormat="1" ht="17.100000000000001" customHeight="1" x14ac:dyDescent="0.2">
      <c r="A18" s="486" t="s">
        <v>0</v>
      </c>
      <c r="B18" s="487" t="s">
        <v>6</v>
      </c>
      <c r="C18" s="487" t="s">
        <v>22</v>
      </c>
      <c r="D18" s="487" t="s">
        <v>23</v>
      </c>
      <c r="E18" s="487" t="s">
        <v>24</v>
      </c>
      <c r="F18" s="486" t="s">
        <v>25</v>
      </c>
      <c r="G18" s="486"/>
    </row>
    <row r="19" spans="1:9" s="146" customFormat="1" ht="17.100000000000001" customHeight="1" x14ac:dyDescent="0.2">
      <c r="A19" s="486"/>
      <c r="B19" s="487"/>
      <c r="C19" s="487"/>
      <c r="D19" s="487"/>
      <c r="E19" s="487"/>
      <c r="F19" s="289" t="s">
        <v>407</v>
      </c>
      <c r="G19" s="289" t="s">
        <v>462</v>
      </c>
    </row>
    <row r="20" spans="1:9" s="146" customFormat="1" ht="30.2" customHeight="1" x14ac:dyDescent="0.2">
      <c r="A20" s="291" t="s">
        <v>26</v>
      </c>
      <c r="B20" s="292"/>
      <c r="C20" s="292"/>
      <c r="D20" s="292"/>
      <c r="E20" s="292"/>
      <c r="F20" s="401">
        <f>SUM(F21+F206)</f>
        <v>156682.85146000003</v>
      </c>
      <c r="G20" s="401">
        <f>SUM(G21+G206)</f>
        <v>150650.52016000001</v>
      </c>
    </row>
    <row r="21" spans="1:9" s="146" customFormat="1" ht="22.7" customHeight="1" x14ac:dyDescent="0.2">
      <c r="A21" s="293" t="s">
        <v>27</v>
      </c>
      <c r="B21" s="294"/>
      <c r="C21" s="294"/>
      <c r="D21" s="295"/>
      <c r="E21" s="296"/>
      <c r="F21" s="402">
        <f>F22+F47+F72+F106+F118+F143+F154+F161+F168+F174+F59+F194+F180+F187+F53</f>
        <v>109422.69846000001</v>
      </c>
      <c r="G21" s="402">
        <f>G22+G47+G72+G106+G118+G143+G154+G161+G168+G174+G59+G194+G180+G187</f>
        <v>103274.58616000001</v>
      </c>
    </row>
    <row r="22" spans="1:9" s="146" customFormat="1" ht="38.25" x14ac:dyDescent="0.2">
      <c r="A22" s="297" t="s">
        <v>28</v>
      </c>
      <c r="B22" s="298" t="s">
        <v>29</v>
      </c>
      <c r="C22" s="298"/>
      <c r="D22" s="299"/>
      <c r="E22" s="299"/>
      <c r="F22" s="403">
        <f>F23+F41+F35</f>
        <v>30935.300000000003</v>
      </c>
      <c r="G22" s="403">
        <f>G23+G41+G35</f>
        <v>30935.300000000003</v>
      </c>
    </row>
    <row r="23" spans="1:9" s="146" customFormat="1" ht="22.5" customHeight="1" x14ac:dyDescent="0.2">
      <c r="A23" s="27" t="s">
        <v>482</v>
      </c>
      <c r="B23" s="28" t="s">
        <v>553</v>
      </c>
      <c r="C23" s="301"/>
      <c r="D23" s="302"/>
      <c r="E23" s="302"/>
      <c r="F23" s="405">
        <f>F24</f>
        <v>29935.300000000003</v>
      </c>
      <c r="G23" s="405">
        <f>G24</f>
        <v>29935.300000000003</v>
      </c>
    </row>
    <row r="24" spans="1:9" s="146" customFormat="1" ht="28.9" customHeight="1" x14ac:dyDescent="0.2">
      <c r="A24" s="29" t="s">
        <v>554</v>
      </c>
      <c r="B24" s="421" t="s">
        <v>555</v>
      </c>
      <c r="C24" s="304"/>
      <c r="D24" s="302"/>
      <c r="E24" s="302"/>
      <c r="F24" s="405">
        <f>F25</f>
        <v>29935.300000000003</v>
      </c>
      <c r="G24" s="405">
        <f>G25</f>
        <v>29935.300000000003</v>
      </c>
    </row>
    <row r="25" spans="1:9" s="146" customFormat="1" ht="36" customHeight="1" x14ac:dyDescent="0.2">
      <c r="A25" s="305" t="s">
        <v>30</v>
      </c>
      <c r="B25" s="290" t="s">
        <v>556</v>
      </c>
      <c r="C25" s="290"/>
      <c r="D25" s="306"/>
      <c r="E25" s="306"/>
      <c r="F25" s="406">
        <f>F27+F30+F33</f>
        <v>29935.300000000003</v>
      </c>
      <c r="G25" s="406">
        <f>G27+G30+G33</f>
        <v>29935.300000000003</v>
      </c>
    </row>
    <row r="26" spans="1:9" s="146" customFormat="1" ht="62.45" customHeight="1" x14ac:dyDescent="0.2">
      <c r="A26" s="305" t="s">
        <v>31</v>
      </c>
      <c r="B26" s="448" t="s">
        <v>556</v>
      </c>
      <c r="C26" s="290">
        <v>100</v>
      </c>
      <c r="D26" s="306"/>
      <c r="E26" s="306"/>
      <c r="F26" s="406">
        <f>F27</f>
        <v>16560.2</v>
      </c>
      <c r="G26" s="406">
        <f>G27</f>
        <v>16560.2</v>
      </c>
    </row>
    <row r="27" spans="1:9" s="146" customFormat="1" ht="26.45" customHeight="1" x14ac:dyDescent="0.2">
      <c r="A27" s="192" t="s">
        <v>32</v>
      </c>
      <c r="B27" s="448" t="s">
        <v>556</v>
      </c>
      <c r="C27" s="290">
        <v>110</v>
      </c>
      <c r="D27" s="306"/>
      <c r="E27" s="306"/>
      <c r="F27" s="406">
        <f>F28</f>
        <v>16560.2</v>
      </c>
      <c r="G27" s="406">
        <f>G28</f>
        <v>16560.2</v>
      </c>
    </row>
    <row r="28" spans="1:9" s="146" customFormat="1" ht="18.75" customHeight="1" x14ac:dyDescent="0.2">
      <c r="A28" s="305" t="s">
        <v>33</v>
      </c>
      <c r="B28" s="448" t="s">
        <v>556</v>
      </c>
      <c r="C28" s="290">
        <v>110</v>
      </c>
      <c r="D28" s="306" t="s">
        <v>34</v>
      </c>
      <c r="E28" s="306" t="s">
        <v>35</v>
      </c>
      <c r="F28" s="406">
        <v>16560.2</v>
      </c>
      <c r="G28" s="406">
        <v>16560.2</v>
      </c>
      <c r="I28" s="307"/>
    </row>
    <row r="29" spans="1:9" s="146" customFormat="1" ht="26.1" customHeight="1" x14ac:dyDescent="0.2">
      <c r="A29" s="305" t="s">
        <v>36</v>
      </c>
      <c r="B29" s="448" t="s">
        <v>556</v>
      </c>
      <c r="C29" s="290">
        <v>200</v>
      </c>
      <c r="D29" s="306"/>
      <c r="E29" s="306"/>
      <c r="F29" s="406">
        <f>F30</f>
        <v>13349.1</v>
      </c>
      <c r="G29" s="406">
        <f>G30</f>
        <v>13349.1</v>
      </c>
    </row>
    <row r="30" spans="1:9" s="146" customFormat="1" ht="30.2" customHeight="1" x14ac:dyDescent="0.2">
      <c r="A30" s="192" t="s">
        <v>37</v>
      </c>
      <c r="B30" s="448" t="s">
        <v>556</v>
      </c>
      <c r="C30" s="290">
        <v>240</v>
      </c>
      <c r="D30" s="306"/>
      <c r="E30" s="306"/>
      <c r="F30" s="406">
        <f>F31</f>
        <v>13349.1</v>
      </c>
      <c r="G30" s="406">
        <f>G31</f>
        <v>13349.1</v>
      </c>
    </row>
    <row r="31" spans="1:9" s="146" customFormat="1" ht="30.2" customHeight="1" x14ac:dyDescent="0.2">
      <c r="A31" s="305" t="s">
        <v>33</v>
      </c>
      <c r="B31" s="448" t="s">
        <v>556</v>
      </c>
      <c r="C31" s="290">
        <v>240</v>
      </c>
      <c r="D31" s="306" t="s">
        <v>34</v>
      </c>
      <c r="E31" s="306" t="s">
        <v>35</v>
      </c>
      <c r="F31" s="406">
        <v>13349.1</v>
      </c>
      <c r="G31" s="406">
        <v>13349.1</v>
      </c>
    </row>
    <row r="32" spans="1:9" s="146" customFormat="1" ht="30.2" customHeight="1" x14ac:dyDescent="0.2">
      <c r="A32" s="305" t="s">
        <v>38</v>
      </c>
      <c r="B32" s="448" t="s">
        <v>556</v>
      </c>
      <c r="C32" s="290">
        <v>800</v>
      </c>
      <c r="D32" s="306"/>
      <c r="E32" s="306"/>
      <c r="F32" s="406">
        <f>F33</f>
        <v>26</v>
      </c>
      <c r="G32" s="406">
        <f>G33</f>
        <v>26</v>
      </c>
    </row>
    <row r="33" spans="1:7" s="146" customFormat="1" ht="30.2" customHeight="1" x14ac:dyDescent="0.2">
      <c r="A33" s="192" t="s">
        <v>39</v>
      </c>
      <c r="B33" s="448" t="s">
        <v>556</v>
      </c>
      <c r="C33" s="290">
        <v>850</v>
      </c>
      <c r="D33" s="306"/>
      <c r="E33" s="306"/>
      <c r="F33" s="406">
        <f>F34</f>
        <v>26</v>
      </c>
      <c r="G33" s="406">
        <f>G34</f>
        <v>26</v>
      </c>
    </row>
    <row r="34" spans="1:7" s="146" customFormat="1" ht="25.5" customHeight="1" x14ac:dyDescent="0.2">
      <c r="A34" s="305" t="s">
        <v>33</v>
      </c>
      <c r="B34" s="448" t="s">
        <v>556</v>
      </c>
      <c r="C34" s="290">
        <v>850</v>
      </c>
      <c r="D34" s="306" t="s">
        <v>34</v>
      </c>
      <c r="E34" s="306" t="s">
        <v>35</v>
      </c>
      <c r="F34" s="406">
        <v>26</v>
      </c>
      <c r="G34" s="406">
        <v>26</v>
      </c>
    </row>
    <row r="35" spans="1:7" s="146" customFormat="1" ht="45" hidden="1" customHeight="1" x14ac:dyDescent="0.2">
      <c r="A35" s="305" t="s">
        <v>291</v>
      </c>
      <c r="B35" s="252" t="s">
        <v>287</v>
      </c>
      <c r="C35" s="290"/>
      <c r="D35" s="306"/>
      <c r="E35" s="306"/>
      <c r="F35" s="406">
        <f t="shared" ref="F35:G39" si="0">F36</f>
        <v>0</v>
      </c>
      <c r="G35" s="406">
        <f t="shared" si="0"/>
        <v>0</v>
      </c>
    </row>
    <row r="36" spans="1:7" s="146" customFormat="1" ht="36" hidden="1" customHeight="1" x14ac:dyDescent="0.2">
      <c r="A36" s="305" t="s">
        <v>292</v>
      </c>
      <c r="B36" s="244" t="s">
        <v>288</v>
      </c>
      <c r="C36" s="290"/>
      <c r="D36" s="306"/>
      <c r="E36" s="306"/>
      <c r="F36" s="406">
        <f t="shared" si="0"/>
        <v>0</v>
      </c>
      <c r="G36" s="406">
        <f t="shared" si="0"/>
        <v>0</v>
      </c>
    </row>
    <row r="37" spans="1:7" s="146" customFormat="1" ht="30" hidden="1" customHeight="1" x14ac:dyDescent="0.2">
      <c r="A37" s="305" t="s">
        <v>294</v>
      </c>
      <c r="B37" s="244" t="s">
        <v>290</v>
      </c>
      <c r="C37" s="290"/>
      <c r="D37" s="306"/>
      <c r="E37" s="306"/>
      <c r="F37" s="406">
        <f t="shared" si="0"/>
        <v>0</v>
      </c>
      <c r="G37" s="406">
        <f t="shared" si="0"/>
        <v>0</v>
      </c>
    </row>
    <row r="38" spans="1:7" s="146" customFormat="1" ht="27.75" hidden="1" customHeight="1" x14ac:dyDescent="0.2">
      <c r="A38" s="305" t="s">
        <v>229</v>
      </c>
      <c r="B38" s="244" t="s">
        <v>290</v>
      </c>
      <c r="C38" s="290">
        <v>400</v>
      </c>
      <c r="D38" s="306"/>
      <c r="E38" s="306"/>
      <c r="F38" s="406">
        <f t="shared" si="0"/>
        <v>0</v>
      </c>
      <c r="G38" s="406">
        <f t="shared" si="0"/>
        <v>0</v>
      </c>
    </row>
    <row r="39" spans="1:7" s="146" customFormat="1" ht="24.75" hidden="1" customHeight="1" x14ac:dyDescent="0.2">
      <c r="A39" s="305" t="s">
        <v>109</v>
      </c>
      <c r="B39" s="244" t="s">
        <v>290</v>
      </c>
      <c r="C39" s="290">
        <v>410</v>
      </c>
      <c r="D39" s="306"/>
      <c r="E39" s="306"/>
      <c r="F39" s="406">
        <f t="shared" si="0"/>
        <v>0</v>
      </c>
      <c r="G39" s="406">
        <f t="shared" si="0"/>
        <v>0</v>
      </c>
    </row>
    <row r="40" spans="1:7" s="146" customFormat="1" ht="24" hidden="1" customHeight="1" x14ac:dyDescent="0.2">
      <c r="A40" s="305" t="s">
        <v>33</v>
      </c>
      <c r="B40" s="244" t="s">
        <v>290</v>
      </c>
      <c r="C40" s="290">
        <v>410</v>
      </c>
      <c r="D40" s="306" t="s">
        <v>34</v>
      </c>
      <c r="E40" s="306" t="s">
        <v>35</v>
      </c>
      <c r="F40" s="406">
        <v>0</v>
      </c>
      <c r="G40" s="406">
        <v>0</v>
      </c>
    </row>
    <row r="41" spans="1:7" s="146" customFormat="1" ht="54" hidden="1" customHeight="1" x14ac:dyDescent="0.2">
      <c r="A41" s="300" t="s">
        <v>40</v>
      </c>
      <c r="B41" s="308" t="s">
        <v>41</v>
      </c>
      <c r="C41" s="308"/>
      <c r="D41" s="302"/>
      <c r="E41" s="302"/>
      <c r="F41" s="404">
        <f>F42</f>
        <v>1000</v>
      </c>
      <c r="G41" s="404">
        <f>G42</f>
        <v>1000</v>
      </c>
    </row>
    <row r="42" spans="1:7" s="146" customFormat="1" ht="42" hidden="1" customHeight="1" x14ac:dyDescent="0.2">
      <c r="A42" s="303" t="s">
        <v>42</v>
      </c>
      <c r="B42" s="304" t="s">
        <v>43</v>
      </c>
      <c r="C42" s="304"/>
      <c r="D42" s="302"/>
      <c r="E42" s="302"/>
      <c r="F42" s="405">
        <f>SUM(F43)</f>
        <v>1000</v>
      </c>
      <c r="G42" s="405">
        <f>SUM(G43)</f>
        <v>1000</v>
      </c>
    </row>
    <row r="43" spans="1:7" s="146" customFormat="1" ht="30.2" customHeight="1" x14ac:dyDescent="0.2">
      <c r="A43" s="254" t="s">
        <v>44</v>
      </c>
      <c r="B43" s="420" t="s">
        <v>557</v>
      </c>
      <c r="C43" s="290"/>
      <c r="D43" s="306"/>
      <c r="E43" s="306"/>
      <c r="F43" s="406">
        <f>F45</f>
        <v>1000</v>
      </c>
      <c r="G43" s="406">
        <f>G45</f>
        <v>1000</v>
      </c>
    </row>
    <row r="44" spans="1:7" s="146" customFormat="1" ht="30.2" customHeight="1" x14ac:dyDescent="0.2">
      <c r="A44" s="305" t="s">
        <v>36</v>
      </c>
      <c r="B44" s="420" t="s">
        <v>557</v>
      </c>
      <c r="C44" s="290">
        <v>200</v>
      </c>
      <c r="D44" s="306"/>
      <c r="E44" s="306"/>
      <c r="F44" s="406">
        <f>F45</f>
        <v>1000</v>
      </c>
      <c r="G44" s="406">
        <f>G45</f>
        <v>1000</v>
      </c>
    </row>
    <row r="45" spans="1:7" s="146" customFormat="1" ht="30.2" customHeight="1" x14ac:dyDescent="0.2">
      <c r="A45" s="192" t="s">
        <v>37</v>
      </c>
      <c r="B45" s="420" t="s">
        <v>557</v>
      </c>
      <c r="C45" s="290">
        <v>240</v>
      </c>
      <c r="D45" s="306"/>
      <c r="E45" s="306"/>
      <c r="F45" s="406">
        <f>F46</f>
        <v>1000</v>
      </c>
      <c r="G45" s="406">
        <f>G46</f>
        <v>1000</v>
      </c>
    </row>
    <row r="46" spans="1:7" s="146" customFormat="1" ht="24" customHeight="1" x14ac:dyDescent="0.2">
      <c r="A46" s="305" t="s">
        <v>33</v>
      </c>
      <c r="B46" s="420" t="s">
        <v>557</v>
      </c>
      <c r="C46" s="290">
        <v>240</v>
      </c>
      <c r="D46" s="306" t="s">
        <v>34</v>
      </c>
      <c r="E46" s="306" t="s">
        <v>35</v>
      </c>
      <c r="F46" s="406">
        <v>1000</v>
      </c>
      <c r="G46" s="406">
        <v>1000</v>
      </c>
    </row>
    <row r="47" spans="1:7" s="146" customFormat="1" ht="38.25" hidden="1" x14ac:dyDescent="0.2">
      <c r="A47" s="193" t="s">
        <v>451</v>
      </c>
      <c r="B47" s="298" t="s">
        <v>442</v>
      </c>
      <c r="C47" s="298"/>
      <c r="D47" s="299"/>
      <c r="E47" s="299"/>
      <c r="F47" s="403">
        <f>F49</f>
        <v>0</v>
      </c>
      <c r="G47" s="403">
        <f>G49</f>
        <v>0</v>
      </c>
    </row>
    <row r="48" spans="1:7" s="146" customFormat="1" ht="51" hidden="1" x14ac:dyDescent="0.2">
      <c r="A48" s="309" t="s">
        <v>443</v>
      </c>
      <c r="B48" s="304" t="s">
        <v>444</v>
      </c>
      <c r="C48" s="304"/>
      <c r="D48" s="302"/>
      <c r="E48" s="302"/>
      <c r="F48" s="405">
        <f>SUM(F49)</f>
        <v>0</v>
      </c>
      <c r="G48" s="405">
        <f>SUM(G49)</f>
        <v>0</v>
      </c>
    </row>
    <row r="49" spans="1:7" s="146" customFormat="1" ht="63.75" hidden="1" x14ac:dyDescent="0.2">
      <c r="A49" s="305" t="s">
        <v>445</v>
      </c>
      <c r="B49" s="290" t="s">
        <v>446</v>
      </c>
      <c r="C49" s="290"/>
      <c r="D49" s="306"/>
      <c r="E49" s="306"/>
      <c r="F49" s="406">
        <f>F51</f>
        <v>0</v>
      </c>
      <c r="G49" s="406">
        <f>G51</f>
        <v>0</v>
      </c>
    </row>
    <row r="50" spans="1:7" s="146" customFormat="1" ht="25.5" hidden="1" x14ac:dyDescent="0.2">
      <c r="A50" s="305" t="s">
        <v>452</v>
      </c>
      <c r="B50" s="290" t="s">
        <v>446</v>
      </c>
      <c r="C50" s="290">
        <v>600</v>
      </c>
      <c r="D50" s="306"/>
      <c r="E50" s="306"/>
      <c r="F50" s="406">
        <f>F51</f>
        <v>0</v>
      </c>
      <c r="G50" s="406">
        <f>G51</f>
        <v>0</v>
      </c>
    </row>
    <row r="51" spans="1:7" s="146" customFormat="1" ht="63.75" hidden="1" x14ac:dyDescent="0.2">
      <c r="A51" s="310" t="s">
        <v>445</v>
      </c>
      <c r="B51" s="290" t="s">
        <v>446</v>
      </c>
      <c r="C51" s="290">
        <v>630</v>
      </c>
      <c r="D51" s="306"/>
      <c r="E51" s="306"/>
      <c r="F51" s="406">
        <f>F52</f>
        <v>0</v>
      </c>
      <c r="G51" s="406">
        <f>G52</f>
        <v>0</v>
      </c>
    </row>
    <row r="52" spans="1:7" s="146" customFormat="1" ht="12.75" hidden="1" x14ac:dyDescent="0.2">
      <c r="A52" s="311" t="s">
        <v>46</v>
      </c>
      <c r="B52" s="290" t="s">
        <v>446</v>
      </c>
      <c r="C52" s="290">
        <v>630</v>
      </c>
      <c r="D52" s="306" t="s">
        <v>47</v>
      </c>
      <c r="E52" s="306" t="s">
        <v>48</v>
      </c>
      <c r="F52" s="406">
        <v>0</v>
      </c>
      <c r="G52" s="406">
        <v>0</v>
      </c>
    </row>
    <row r="53" spans="1:7" s="146" customFormat="1" ht="51" hidden="1" x14ac:dyDescent="0.2">
      <c r="A53" s="193" t="s">
        <v>422</v>
      </c>
      <c r="B53" s="250" t="s">
        <v>416</v>
      </c>
      <c r="C53" s="209"/>
      <c r="D53" s="211"/>
      <c r="E53" s="211"/>
      <c r="F53" s="403">
        <f>F54</f>
        <v>0</v>
      </c>
      <c r="G53" s="403">
        <f>G54</f>
        <v>0</v>
      </c>
    </row>
    <row r="54" spans="1:7" s="146" customFormat="1" ht="51" hidden="1" x14ac:dyDescent="0.2">
      <c r="A54" s="312" t="s">
        <v>417</v>
      </c>
      <c r="B54" s="214" t="s">
        <v>418</v>
      </c>
      <c r="C54" s="214"/>
      <c r="D54" s="213"/>
      <c r="E54" s="213"/>
      <c r="F54" s="406">
        <f>F55</f>
        <v>0</v>
      </c>
      <c r="G54" s="406">
        <v>0</v>
      </c>
    </row>
    <row r="55" spans="1:7" s="146" customFormat="1" ht="25.5" hidden="1" x14ac:dyDescent="0.2">
      <c r="A55" s="196" t="s">
        <v>420</v>
      </c>
      <c r="B55" s="34" t="s">
        <v>419</v>
      </c>
      <c r="C55" s="197"/>
      <c r="D55" s="198"/>
      <c r="E55" s="198"/>
      <c r="F55" s="406">
        <f>F56</f>
        <v>0</v>
      </c>
      <c r="G55" s="406">
        <v>0</v>
      </c>
    </row>
    <row r="56" spans="1:7" s="146" customFormat="1" ht="25.5" hidden="1" x14ac:dyDescent="0.2">
      <c r="A56" s="196" t="s">
        <v>36</v>
      </c>
      <c r="B56" s="34" t="s">
        <v>419</v>
      </c>
      <c r="C56" s="197">
        <v>200</v>
      </c>
      <c r="D56" s="198"/>
      <c r="E56" s="198"/>
      <c r="F56" s="406">
        <f>F57</f>
        <v>0</v>
      </c>
      <c r="G56" s="406">
        <v>0</v>
      </c>
    </row>
    <row r="57" spans="1:7" s="146" customFormat="1" ht="25.5" hidden="1" x14ac:dyDescent="0.2">
      <c r="A57" s="192" t="s">
        <v>37</v>
      </c>
      <c r="B57" s="34" t="s">
        <v>419</v>
      </c>
      <c r="C57" s="197">
        <v>240</v>
      </c>
      <c r="D57" s="198"/>
      <c r="E57" s="198"/>
      <c r="F57" s="406">
        <f>F58</f>
        <v>0</v>
      </c>
      <c r="G57" s="406">
        <v>0</v>
      </c>
    </row>
    <row r="58" spans="1:7" s="146" customFormat="1" ht="12.75" hidden="1" x14ac:dyDescent="0.2">
      <c r="A58" s="112" t="s">
        <v>46</v>
      </c>
      <c r="B58" s="34" t="s">
        <v>419</v>
      </c>
      <c r="C58" s="197">
        <v>240</v>
      </c>
      <c r="D58" s="198" t="s">
        <v>47</v>
      </c>
      <c r="E58" s="198" t="s">
        <v>48</v>
      </c>
      <c r="F58" s="406">
        <v>0</v>
      </c>
      <c r="G58" s="406">
        <v>0</v>
      </c>
    </row>
    <row r="59" spans="1:7" s="146" customFormat="1" ht="58.5" customHeight="1" x14ac:dyDescent="0.2">
      <c r="A59" s="193" t="s">
        <v>580</v>
      </c>
      <c r="B59" s="298" t="s">
        <v>49</v>
      </c>
      <c r="C59" s="298"/>
      <c r="D59" s="306"/>
      <c r="E59" s="306"/>
      <c r="F59" s="403">
        <f>F62</f>
        <v>5837.7866599999998</v>
      </c>
      <c r="G59" s="403">
        <f>G62</f>
        <v>10590.65516</v>
      </c>
    </row>
    <row r="60" spans="1:7" s="146" customFormat="1" ht="30.75" customHeight="1" x14ac:dyDescent="0.2">
      <c r="A60" s="29" t="s">
        <v>482</v>
      </c>
      <c r="B60" s="449" t="s">
        <v>483</v>
      </c>
      <c r="C60" s="308"/>
      <c r="D60" s="302"/>
      <c r="E60" s="302"/>
      <c r="F60" s="404">
        <f t="shared" ref="F60:G64" si="1">F61</f>
        <v>0</v>
      </c>
      <c r="G60" s="404">
        <f t="shared" si="1"/>
        <v>0</v>
      </c>
    </row>
    <row r="61" spans="1:7" s="146" customFormat="1" ht="36.75" customHeight="1" x14ac:dyDescent="0.2">
      <c r="A61" s="29" t="s">
        <v>484</v>
      </c>
      <c r="B61" s="449" t="s">
        <v>485</v>
      </c>
      <c r="C61" s="304"/>
      <c r="D61" s="302"/>
      <c r="E61" s="302"/>
      <c r="F61" s="405">
        <v>0</v>
      </c>
      <c r="G61" s="405">
        <v>0</v>
      </c>
    </row>
    <row r="62" spans="1:7" s="146" customFormat="1" ht="30.75" customHeight="1" x14ac:dyDescent="0.2">
      <c r="A62" s="29" t="s">
        <v>486</v>
      </c>
      <c r="B62" s="449" t="s">
        <v>487</v>
      </c>
      <c r="C62" s="290"/>
      <c r="D62" s="306"/>
      <c r="E62" s="306"/>
      <c r="F62" s="406">
        <f t="shared" si="1"/>
        <v>5837.7866599999998</v>
      </c>
      <c r="G62" s="406">
        <f t="shared" si="1"/>
        <v>10590.65516</v>
      </c>
    </row>
    <row r="63" spans="1:7" s="146" customFormat="1" ht="24" customHeight="1" x14ac:dyDescent="0.2">
      <c r="A63" s="196" t="s">
        <v>56</v>
      </c>
      <c r="B63" s="449" t="s">
        <v>487</v>
      </c>
      <c r="C63" s="290">
        <v>300</v>
      </c>
      <c r="D63" s="290"/>
      <c r="E63" s="290"/>
      <c r="F63" s="406">
        <f t="shared" si="1"/>
        <v>5837.7866599999998</v>
      </c>
      <c r="G63" s="406">
        <f t="shared" si="1"/>
        <v>10590.65516</v>
      </c>
    </row>
    <row r="64" spans="1:7" s="146" customFormat="1" ht="25.5" x14ac:dyDescent="0.2">
      <c r="A64" s="196" t="s">
        <v>57</v>
      </c>
      <c r="B64" s="449" t="s">
        <v>487</v>
      </c>
      <c r="C64" s="290">
        <v>320</v>
      </c>
      <c r="D64" s="290"/>
      <c r="E64" s="290"/>
      <c r="F64" s="406">
        <f t="shared" si="1"/>
        <v>5837.7866599999998</v>
      </c>
      <c r="G64" s="406">
        <f t="shared" si="1"/>
        <v>10590.65516</v>
      </c>
    </row>
    <row r="65" spans="1:7" s="146" customFormat="1" ht="22.5" customHeight="1" x14ac:dyDescent="0.2">
      <c r="A65" s="196" t="s">
        <v>393</v>
      </c>
      <c r="B65" s="449" t="s">
        <v>487</v>
      </c>
      <c r="C65" s="290">
        <v>320</v>
      </c>
      <c r="D65" s="197">
        <v>10</v>
      </c>
      <c r="E65" s="198" t="s">
        <v>47</v>
      </c>
      <c r="F65" s="406">
        <f>1330.949+4506.83766</f>
        <v>5837.7866599999998</v>
      </c>
      <c r="G65" s="406">
        <f>1330.949+9259.70616</f>
        <v>10590.65516</v>
      </c>
    </row>
    <row r="66" spans="1:7" s="146" customFormat="1" ht="94.5" hidden="1" x14ac:dyDescent="0.2">
      <c r="A66" s="194" t="s">
        <v>60</v>
      </c>
      <c r="B66" s="308" t="s">
        <v>61</v>
      </c>
      <c r="C66" s="290"/>
      <c r="D66" s="290"/>
      <c r="E66" s="306"/>
      <c r="F66" s="404">
        <f t="shared" ref="F66:G70" si="2">F67</f>
        <v>0</v>
      </c>
      <c r="G66" s="404">
        <f t="shared" si="2"/>
        <v>0</v>
      </c>
    </row>
    <row r="67" spans="1:7" s="146" customFormat="1" ht="38.25" hidden="1" x14ac:dyDescent="0.2">
      <c r="A67" s="195" t="s">
        <v>62</v>
      </c>
      <c r="B67" s="304" t="s">
        <v>63</v>
      </c>
      <c r="C67" s="304"/>
      <c r="D67" s="304"/>
      <c r="E67" s="302"/>
      <c r="F67" s="405">
        <f t="shared" si="2"/>
        <v>0</v>
      </c>
      <c r="G67" s="405">
        <f t="shared" si="2"/>
        <v>0</v>
      </c>
    </row>
    <row r="68" spans="1:7" s="146" customFormat="1" ht="38.25" hidden="1" x14ac:dyDescent="0.2">
      <c r="A68" s="196" t="s">
        <v>64</v>
      </c>
      <c r="B68" s="290" t="s">
        <v>65</v>
      </c>
      <c r="C68" s="290"/>
      <c r="D68" s="290"/>
      <c r="E68" s="306"/>
      <c r="F68" s="406">
        <f t="shared" si="2"/>
        <v>0</v>
      </c>
      <c r="G68" s="406">
        <f t="shared" si="2"/>
        <v>0</v>
      </c>
    </row>
    <row r="69" spans="1:7" s="146" customFormat="1" ht="12.75" hidden="1" x14ac:dyDescent="0.2">
      <c r="A69" s="196" t="s">
        <v>56</v>
      </c>
      <c r="B69" s="290" t="s">
        <v>65</v>
      </c>
      <c r="C69" s="290">
        <v>300</v>
      </c>
      <c r="D69" s="290"/>
      <c r="E69" s="290"/>
      <c r="F69" s="406">
        <f t="shared" si="2"/>
        <v>0</v>
      </c>
      <c r="G69" s="406">
        <f t="shared" si="2"/>
        <v>0</v>
      </c>
    </row>
    <row r="70" spans="1:7" s="146" customFormat="1" ht="12.75" hidden="1" customHeight="1" x14ac:dyDescent="0.2">
      <c r="A70" s="196" t="s">
        <v>57</v>
      </c>
      <c r="B70" s="290" t="s">
        <v>65</v>
      </c>
      <c r="C70" s="290">
        <v>320</v>
      </c>
      <c r="D70" s="290"/>
      <c r="E70" s="290"/>
      <c r="F70" s="406">
        <f t="shared" si="2"/>
        <v>0</v>
      </c>
      <c r="G70" s="406">
        <f t="shared" si="2"/>
        <v>0</v>
      </c>
    </row>
    <row r="71" spans="1:7" s="146" customFormat="1" ht="0.75" hidden="1" customHeight="1" x14ac:dyDescent="0.2">
      <c r="A71" s="196" t="s">
        <v>191</v>
      </c>
      <c r="B71" s="290" t="s">
        <v>65</v>
      </c>
      <c r="C71" s="290">
        <v>320</v>
      </c>
      <c r="D71" s="306" t="s">
        <v>111</v>
      </c>
      <c r="E71" s="306" t="s">
        <v>35</v>
      </c>
      <c r="F71" s="406">
        <v>0</v>
      </c>
      <c r="G71" s="406">
        <v>0</v>
      </c>
    </row>
    <row r="72" spans="1:7" s="146" customFormat="1" ht="38.25" x14ac:dyDescent="0.2">
      <c r="A72" s="297" t="s">
        <v>66</v>
      </c>
      <c r="B72" s="298" t="s">
        <v>67</v>
      </c>
      <c r="C72" s="298"/>
      <c r="D72" s="299"/>
      <c r="E72" s="299"/>
      <c r="F72" s="403">
        <f>F73+F84+F100</f>
        <v>32750.057999999997</v>
      </c>
      <c r="G72" s="403">
        <f>G73+G84+G100</f>
        <v>32750.057999999997</v>
      </c>
    </row>
    <row r="73" spans="1:7" s="146" customFormat="1" ht="26.25" customHeight="1" x14ac:dyDescent="0.2">
      <c r="A73" s="29" t="s">
        <v>482</v>
      </c>
      <c r="B73" s="449" t="s">
        <v>488</v>
      </c>
      <c r="C73" s="308"/>
      <c r="D73" s="302"/>
      <c r="E73" s="302"/>
      <c r="F73" s="405">
        <f>F74+F79</f>
        <v>760.45</v>
      </c>
      <c r="G73" s="405">
        <f>G74+G79</f>
        <v>760.45</v>
      </c>
    </row>
    <row r="74" spans="1:7" s="146" customFormat="1" ht="31.5" customHeight="1" x14ac:dyDescent="0.2">
      <c r="A74" s="27" t="s">
        <v>489</v>
      </c>
      <c r="B74" s="28" t="s">
        <v>490</v>
      </c>
      <c r="C74" s="304"/>
      <c r="D74" s="302"/>
      <c r="E74" s="302"/>
      <c r="F74" s="405">
        <f>F77</f>
        <v>400</v>
      </c>
      <c r="G74" s="405">
        <f>G77</f>
        <v>400</v>
      </c>
    </row>
    <row r="75" spans="1:7" s="146" customFormat="1" ht="27" customHeight="1" x14ac:dyDescent="0.2">
      <c r="A75" s="311" t="s">
        <v>68</v>
      </c>
      <c r="B75" s="449" t="s">
        <v>491</v>
      </c>
      <c r="C75" s="290"/>
      <c r="D75" s="306"/>
      <c r="E75" s="306"/>
      <c r="F75" s="406">
        <f>F78</f>
        <v>400</v>
      </c>
      <c r="G75" s="406">
        <f>G78</f>
        <v>400</v>
      </c>
    </row>
    <row r="76" spans="1:7" s="146" customFormat="1" ht="25.5" x14ac:dyDescent="0.2">
      <c r="A76" s="305" t="s">
        <v>36</v>
      </c>
      <c r="B76" s="449" t="s">
        <v>491</v>
      </c>
      <c r="C76" s="290">
        <v>200</v>
      </c>
      <c r="D76" s="306"/>
      <c r="E76" s="306"/>
      <c r="F76" s="406">
        <f>F77</f>
        <v>400</v>
      </c>
      <c r="G76" s="406">
        <f>G77</f>
        <v>400</v>
      </c>
    </row>
    <row r="77" spans="1:7" s="146" customFormat="1" ht="32.25" customHeight="1" x14ac:dyDescent="0.2">
      <c r="A77" s="192" t="s">
        <v>37</v>
      </c>
      <c r="B77" s="449" t="s">
        <v>491</v>
      </c>
      <c r="C77" s="290">
        <v>240</v>
      </c>
      <c r="D77" s="306"/>
      <c r="E77" s="306"/>
      <c r="F77" s="406">
        <f>F78</f>
        <v>400</v>
      </c>
      <c r="G77" s="406">
        <f>G78</f>
        <v>400</v>
      </c>
    </row>
    <row r="78" spans="1:7" s="146" customFormat="1" ht="27" customHeight="1" x14ac:dyDescent="0.2">
      <c r="A78" s="305" t="s">
        <v>69</v>
      </c>
      <c r="B78" s="449" t="s">
        <v>491</v>
      </c>
      <c r="C78" s="290">
        <v>240</v>
      </c>
      <c r="D78" s="306" t="s">
        <v>70</v>
      </c>
      <c r="E78" s="306" t="s">
        <v>70</v>
      </c>
      <c r="F78" s="406">
        <v>400</v>
      </c>
      <c r="G78" s="406">
        <v>400</v>
      </c>
    </row>
    <row r="79" spans="1:7" s="146" customFormat="1" ht="39" customHeight="1" x14ac:dyDescent="0.2">
      <c r="A79" s="27" t="s">
        <v>492</v>
      </c>
      <c r="B79" s="28" t="s">
        <v>493</v>
      </c>
      <c r="C79" s="304"/>
      <c r="D79" s="302"/>
      <c r="E79" s="302"/>
      <c r="F79" s="405">
        <f>SUM(F82)</f>
        <v>360.45</v>
      </c>
      <c r="G79" s="405">
        <f>SUM(G82)</f>
        <v>360.45</v>
      </c>
    </row>
    <row r="80" spans="1:7" s="146" customFormat="1" ht="27" customHeight="1" x14ac:dyDescent="0.2">
      <c r="A80" s="29" t="s">
        <v>71</v>
      </c>
      <c r="B80" s="449" t="s">
        <v>494</v>
      </c>
      <c r="C80" s="290"/>
      <c r="D80" s="306"/>
      <c r="E80" s="306"/>
      <c r="F80" s="406">
        <f>F83</f>
        <v>360.45</v>
      </c>
      <c r="G80" s="406">
        <f>G83</f>
        <v>360.45</v>
      </c>
    </row>
    <row r="81" spans="1:7" s="146" customFormat="1" ht="31.5" customHeight="1" x14ac:dyDescent="0.2">
      <c r="A81" s="305" t="s">
        <v>36</v>
      </c>
      <c r="B81" s="449" t="s">
        <v>494</v>
      </c>
      <c r="C81" s="290">
        <v>200</v>
      </c>
      <c r="D81" s="306"/>
      <c r="E81" s="306"/>
      <c r="F81" s="406">
        <f>F82</f>
        <v>360.45</v>
      </c>
      <c r="G81" s="406">
        <f>G82</f>
        <v>360.45</v>
      </c>
    </row>
    <row r="82" spans="1:7" s="146" customFormat="1" ht="30.75" customHeight="1" x14ac:dyDescent="0.2">
      <c r="A82" s="192" t="s">
        <v>37</v>
      </c>
      <c r="B82" s="449" t="s">
        <v>494</v>
      </c>
      <c r="C82" s="290">
        <v>240</v>
      </c>
      <c r="D82" s="306"/>
      <c r="E82" s="306"/>
      <c r="F82" s="406">
        <f>F83</f>
        <v>360.45</v>
      </c>
      <c r="G82" s="406">
        <f>G83</f>
        <v>360.45</v>
      </c>
    </row>
    <row r="83" spans="1:7" s="146" customFormat="1" ht="27" customHeight="1" x14ac:dyDescent="0.2">
      <c r="A83" s="305" t="s">
        <v>274</v>
      </c>
      <c r="B83" s="449" t="s">
        <v>494</v>
      </c>
      <c r="C83" s="290">
        <v>240</v>
      </c>
      <c r="D83" s="306" t="s">
        <v>70</v>
      </c>
      <c r="E83" s="306" t="s">
        <v>70</v>
      </c>
      <c r="F83" s="406">
        <v>360.45</v>
      </c>
      <c r="G83" s="406">
        <v>360.45</v>
      </c>
    </row>
    <row r="84" spans="1:7" s="146" customFormat="1" ht="28.5" customHeight="1" x14ac:dyDescent="0.2">
      <c r="A84" s="251" t="s">
        <v>482</v>
      </c>
      <c r="B84" s="252" t="s">
        <v>488</v>
      </c>
      <c r="C84" s="308"/>
      <c r="D84" s="302"/>
      <c r="E84" s="302"/>
      <c r="F84" s="404">
        <f>F85</f>
        <v>30444.865999999998</v>
      </c>
      <c r="G84" s="404">
        <f>G85</f>
        <v>30401.045999999998</v>
      </c>
    </row>
    <row r="85" spans="1:7" s="146" customFormat="1" ht="30.75" customHeight="1" x14ac:dyDescent="0.2">
      <c r="A85" s="254" t="s">
        <v>495</v>
      </c>
      <c r="B85" s="450" t="s">
        <v>496</v>
      </c>
      <c r="C85" s="304"/>
      <c r="D85" s="302"/>
      <c r="E85" s="302"/>
      <c r="F85" s="405">
        <f>F87+F97</f>
        <v>30444.865999999998</v>
      </c>
      <c r="G85" s="405">
        <f>G87+G97</f>
        <v>30401.045999999998</v>
      </c>
    </row>
    <row r="86" spans="1:7" s="146" customFormat="1" ht="32.25" customHeight="1" x14ac:dyDescent="0.2">
      <c r="A86" s="254" t="s">
        <v>235</v>
      </c>
      <c r="B86" s="450" t="s">
        <v>497</v>
      </c>
      <c r="C86" s="304"/>
      <c r="D86" s="302"/>
      <c r="E86" s="302"/>
      <c r="F86" s="405">
        <f>F85</f>
        <v>30444.865999999998</v>
      </c>
      <c r="G86" s="405">
        <f>G85</f>
        <v>30401.045999999998</v>
      </c>
    </row>
    <row r="87" spans="1:7" s="146" customFormat="1" ht="25.5" x14ac:dyDescent="0.2">
      <c r="A87" s="305" t="s">
        <v>30</v>
      </c>
      <c r="B87" s="450" t="s">
        <v>497</v>
      </c>
      <c r="C87" s="290"/>
      <c r="D87" s="306"/>
      <c r="E87" s="306"/>
      <c r="F87" s="406">
        <f>F89+F92+F95</f>
        <v>20082.065999999999</v>
      </c>
      <c r="G87" s="406">
        <f>G89+G92+G94</f>
        <v>20038.245999999999</v>
      </c>
    </row>
    <row r="88" spans="1:7" s="146" customFormat="1" ht="51" x14ac:dyDescent="0.2">
      <c r="A88" s="305" t="s">
        <v>31</v>
      </c>
      <c r="B88" s="450" t="s">
        <v>497</v>
      </c>
      <c r="C88" s="290">
        <v>100</v>
      </c>
      <c r="D88" s="306"/>
      <c r="E88" s="306"/>
      <c r="F88" s="406">
        <f>F89</f>
        <v>13599.504000000001</v>
      </c>
      <c r="G88" s="406">
        <f>G89</f>
        <v>13596.504000000001</v>
      </c>
    </row>
    <row r="89" spans="1:7" s="146" customFormat="1" ht="29.25" customHeight="1" x14ac:dyDescent="0.2">
      <c r="A89" s="192" t="s">
        <v>32</v>
      </c>
      <c r="B89" s="450" t="s">
        <v>497</v>
      </c>
      <c r="C89" s="290">
        <v>110</v>
      </c>
      <c r="D89" s="306"/>
      <c r="E89" s="306"/>
      <c r="F89" s="406">
        <f>F90</f>
        <v>13599.504000000001</v>
      </c>
      <c r="G89" s="406">
        <f>G90</f>
        <v>13596.504000000001</v>
      </c>
    </row>
    <row r="90" spans="1:7" s="146" customFormat="1" ht="26.25" customHeight="1" x14ac:dyDescent="0.2">
      <c r="A90" s="305" t="s">
        <v>76</v>
      </c>
      <c r="B90" s="450" t="s">
        <v>497</v>
      </c>
      <c r="C90" s="290">
        <v>110</v>
      </c>
      <c r="D90" s="306" t="s">
        <v>77</v>
      </c>
      <c r="E90" s="306" t="s">
        <v>35</v>
      </c>
      <c r="F90" s="406">
        <v>13599.504000000001</v>
      </c>
      <c r="G90" s="406">
        <v>13596.504000000001</v>
      </c>
    </row>
    <row r="91" spans="1:7" s="146" customFormat="1" ht="25.5" x14ac:dyDescent="0.2">
      <c r="A91" s="305" t="s">
        <v>36</v>
      </c>
      <c r="B91" s="450" t="s">
        <v>497</v>
      </c>
      <c r="C91" s="290">
        <v>200</v>
      </c>
      <c r="D91" s="306"/>
      <c r="E91" s="306"/>
      <c r="F91" s="406">
        <f>F92</f>
        <v>6480.5619999999999</v>
      </c>
      <c r="G91" s="406">
        <f>G92</f>
        <v>6439.7420000000002</v>
      </c>
    </row>
    <row r="92" spans="1:7" s="146" customFormat="1" ht="25.5" x14ac:dyDescent="0.2">
      <c r="A92" s="192" t="s">
        <v>37</v>
      </c>
      <c r="B92" s="450" t="s">
        <v>497</v>
      </c>
      <c r="C92" s="290">
        <v>240</v>
      </c>
      <c r="D92" s="306"/>
      <c r="E92" s="306"/>
      <c r="F92" s="406">
        <f>F93</f>
        <v>6480.5619999999999</v>
      </c>
      <c r="G92" s="406">
        <f>G93</f>
        <v>6439.7420000000002</v>
      </c>
    </row>
    <row r="93" spans="1:7" s="146" customFormat="1" ht="32.25" customHeight="1" x14ac:dyDescent="0.2">
      <c r="A93" s="305" t="s">
        <v>76</v>
      </c>
      <c r="B93" s="450" t="s">
        <v>497</v>
      </c>
      <c r="C93" s="290">
        <v>240</v>
      </c>
      <c r="D93" s="306" t="s">
        <v>77</v>
      </c>
      <c r="E93" s="306" t="s">
        <v>35</v>
      </c>
      <c r="F93" s="406">
        <v>6480.5619999999999</v>
      </c>
      <c r="G93" s="406">
        <v>6439.7420000000002</v>
      </c>
    </row>
    <row r="94" spans="1:7" s="146" customFormat="1" ht="28.5" customHeight="1" x14ac:dyDescent="0.2">
      <c r="A94" s="305" t="s">
        <v>38</v>
      </c>
      <c r="B94" s="450" t="s">
        <v>497</v>
      </c>
      <c r="C94" s="290">
        <v>800</v>
      </c>
      <c r="D94" s="306"/>
      <c r="E94" s="306"/>
      <c r="F94" s="406">
        <f>F95</f>
        <v>2</v>
      </c>
      <c r="G94" s="406">
        <f>G95</f>
        <v>2</v>
      </c>
    </row>
    <row r="95" spans="1:7" s="146" customFormat="1" ht="26.25" customHeight="1" x14ac:dyDescent="0.2">
      <c r="A95" s="52" t="s">
        <v>39</v>
      </c>
      <c r="B95" s="450" t="s">
        <v>497</v>
      </c>
      <c r="C95" s="290">
        <v>850</v>
      </c>
      <c r="D95" s="306"/>
      <c r="E95" s="306"/>
      <c r="F95" s="406">
        <f>F96</f>
        <v>2</v>
      </c>
      <c r="G95" s="406">
        <f>G96</f>
        <v>2</v>
      </c>
    </row>
    <row r="96" spans="1:7" s="146" customFormat="1" ht="29.25" customHeight="1" x14ac:dyDescent="0.2">
      <c r="A96" s="305" t="s">
        <v>76</v>
      </c>
      <c r="B96" s="450" t="s">
        <v>497</v>
      </c>
      <c r="C96" s="290">
        <v>850</v>
      </c>
      <c r="D96" s="306" t="s">
        <v>77</v>
      </c>
      <c r="E96" s="306" t="s">
        <v>35</v>
      </c>
      <c r="F96" s="406">
        <v>2</v>
      </c>
      <c r="G96" s="406">
        <v>2</v>
      </c>
    </row>
    <row r="97" spans="1:7" s="4" customFormat="1" ht="67.5" customHeight="1" x14ac:dyDescent="0.25">
      <c r="A97" s="196" t="s">
        <v>415</v>
      </c>
      <c r="B97" s="450" t="s">
        <v>499</v>
      </c>
      <c r="C97" s="197"/>
      <c r="D97" s="198"/>
      <c r="E97" s="198"/>
      <c r="F97" s="359">
        <f>F98</f>
        <v>10362.799999999999</v>
      </c>
      <c r="G97" s="359">
        <f>G98</f>
        <v>10362.799999999999</v>
      </c>
    </row>
    <row r="98" spans="1:7" s="4" customFormat="1" ht="51" x14ac:dyDescent="0.25">
      <c r="A98" s="196" t="s">
        <v>31</v>
      </c>
      <c r="B98" s="450" t="s">
        <v>499</v>
      </c>
      <c r="C98" s="197">
        <v>100</v>
      </c>
      <c r="D98" s="198"/>
      <c r="E98" s="198"/>
      <c r="F98" s="359">
        <f>F99</f>
        <v>10362.799999999999</v>
      </c>
      <c r="G98" s="359">
        <f>G99</f>
        <v>10362.799999999999</v>
      </c>
    </row>
    <row r="99" spans="1:7" s="4" customFormat="1" ht="23.25" customHeight="1" x14ac:dyDescent="0.25">
      <c r="A99" s="192" t="s">
        <v>32</v>
      </c>
      <c r="B99" s="450" t="s">
        <v>499</v>
      </c>
      <c r="C99" s="197">
        <v>110</v>
      </c>
      <c r="D99" s="198"/>
      <c r="E99" s="198"/>
      <c r="F99" s="359">
        <v>10362.799999999999</v>
      </c>
      <c r="G99" s="359">
        <v>10362.799999999999</v>
      </c>
    </row>
    <row r="100" spans="1:7" s="146" customFormat="1" ht="40.5" hidden="1" x14ac:dyDescent="0.2">
      <c r="A100" s="300" t="s">
        <v>78</v>
      </c>
      <c r="B100" s="308" t="s">
        <v>79</v>
      </c>
      <c r="C100" s="308"/>
      <c r="D100" s="302"/>
      <c r="E100" s="302"/>
      <c r="F100" s="404">
        <f>F104</f>
        <v>1544.742</v>
      </c>
      <c r="G100" s="404">
        <f>G104</f>
        <v>1588.5619999999999</v>
      </c>
    </row>
    <row r="101" spans="1:7" s="146" customFormat="1" ht="25.5" hidden="1" x14ac:dyDescent="0.2">
      <c r="A101" s="303" t="s">
        <v>80</v>
      </c>
      <c r="B101" s="304" t="s">
        <v>81</v>
      </c>
      <c r="C101" s="304"/>
      <c r="D101" s="302"/>
      <c r="E101" s="302"/>
      <c r="F101" s="405">
        <f>SUM(F104)</f>
        <v>1544.742</v>
      </c>
      <c r="G101" s="405">
        <f>SUM(G104)</f>
        <v>1588.5619999999999</v>
      </c>
    </row>
    <row r="102" spans="1:7" s="146" customFormat="1" ht="30.75" customHeight="1" x14ac:dyDescent="0.2">
      <c r="A102" s="305" t="s">
        <v>82</v>
      </c>
      <c r="B102" s="34" t="s">
        <v>500</v>
      </c>
      <c r="C102" s="290"/>
      <c r="D102" s="306"/>
      <c r="E102" s="306"/>
      <c r="F102" s="406">
        <f t="shared" ref="F102:G104" si="3">F103</f>
        <v>1544.742</v>
      </c>
      <c r="G102" s="406">
        <f t="shared" si="3"/>
        <v>1588.5619999999999</v>
      </c>
    </row>
    <row r="103" spans="1:7" s="146" customFormat="1" ht="25.5" x14ac:dyDescent="0.2">
      <c r="A103" s="305" t="s">
        <v>36</v>
      </c>
      <c r="B103" s="34" t="s">
        <v>500</v>
      </c>
      <c r="C103" s="290">
        <v>200</v>
      </c>
      <c r="D103" s="306"/>
      <c r="E103" s="306"/>
      <c r="F103" s="406">
        <f t="shared" si="3"/>
        <v>1544.742</v>
      </c>
      <c r="G103" s="406">
        <f t="shared" si="3"/>
        <v>1588.5619999999999</v>
      </c>
    </row>
    <row r="104" spans="1:7" s="146" customFormat="1" ht="25.5" x14ac:dyDescent="0.2">
      <c r="A104" s="192" t="s">
        <v>37</v>
      </c>
      <c r="B104" s="34" t="s">
        <v>500</v>
      </c>
      <c r="C104" s="290">
        <v>240</v>
      </c>
      <c r="D104" s="306"/>
      <c r="E104" s="306"/>
      <c r="F104" s="406">
        <f t="shared" si="3"/>
        <v>1544.742</v>
      </c>
      <c r="G104" s="406">
        <f t="shared" si="3"/>
        <v>1588.5619999999999</v>
      </c>
    </row>
    <row r="105" spans="1:7" s="146" customFormat="1" ht="25.5" customHeight="1" x14ac:dyDescent="0.2">
      <c r="A105" s="305" t="s">
        <v>76</v>
      </c>
      <c r="B105" s="34" t="s">
        <v>500</v>
      </c>
      <c r="C105" s="290">
        <v>240</v>
      </c>
      <c r="D105" s="306" t="s">
        <v>77</v>
      </c>
      <c r="E105" s="306" t="s">
        <v>35</v>
      </c>
      <c r="F105" s="406">
        <v>1544.742</v>
      </c>
      <c r="G105" s="406">
        <v>1588.5619999999999</v>
      </c>
    </row>
    <row r="106" spans="1:7" s="146" customFormat="1" ht="38.25" x14ac:dyDescent="0.2">
      <c r="A106" s="297" t="s">
        <v>84</v>
      </c>
      <c r="B106" s="298" t="s">
        <v>85</v>
      </c>
      <c r="C106" s="298"/>
      <c r="D106" s="299"/>
      <c r="E106" s="299"/>
      <c r="F106" s="403">
        <f>F107</f>
        <v>520</v>
      </c>
      <c r="G106" s="403">
        <f>G107</f>
        <v>520</v>
      </c>
    </row>
    <row r="107" spans="1:7" s="146" customFormat="1" ht="30.75" customHeight="1" x14ac:dyDescent="0.2">
      <c r="A107" s="50" t="s">
        <v>482</v>
      </c>
      <c r="B107" s="51" t="s">
        <v>501</v>
      </c>
      <c r="C107" s="308"/>
      <c r="D107" s="302"/>
      <c r="E107" s="302"/>
      <c r="F107" s="405">
        <f>F108+F113</f>
        <v>520</v>
      </c>
      <c r="G107" s="405">
        <f>G108+G113</f>
        <v>520</v>
      </c>
    </row>
    <row r="108" spans="1:7" s="146" customFormat="1" ht="38.25" x14ac:dyDescent="0.2">
      <c r="A108" s="38" t="s">
        <v>502</v>
      </c>
      <c r="B108" s="34" t="s">
        <v>503</v>
      </c>
      <c r="C108" s="304"/>
      <c r="D108" s="302"/>
      <c r="E108" s="302"/>
      <c r="F108" s="405">
        <f>SUM(F111)</f>
        <v>60</v>
      </c>
      <c r="G108" s="405">
        <f>SUM(G111)</f>
        <v>60</v>
      </c>
    </row>
    <row r="109" spans="1:7" s="146" customFormat="1" ht="38.25" x14ac:dyDescent="0.2">
      <c r="A109" s="38" t="s">
        <v>504</v>
      </c>
      <c r="B109" s="34" t="s">
        <v>505</v>
      </c>
      <c r="C109" s="290"/>
      <c r="D109" s="306"/>
      <c r="E109" s="306"/>
      <c r="F109" s="406">
        <f>F111</f>
        <v>60</v>
      </c>
      <c r="G109" s="406">
        <f>G111</f>
        <v>60</v>
      </c>
    </row>
    <row r="110" spans="1:7" s="146" customFormat="1" ht="25.5" x14ac:dyDescent="0.2">
      <c r="A110" s="305" t="s">
        <v>36</v>
      </c>
      <c r="B110" s="34" t="s">
        <v>505</v>
      </c>
      <c r="C110" s="290">
        <v>200</v>
      </c>
      <c r="D110" s="306"/>
      <c r="E110" s="306"/>
      <c r="F110" s="406">
        <f>F111</f>
        <v>60</v>
      </c>
      <c r="G110" s="406">
        <f>G111</f>
        <v>60</v>
      </c>
    </row>
    <row r="111" spans="1:7" s="146" customFormat="1" ht="25.5" x14ac:dyDescent="0.2">
      <c r="A111" s="192" t="s">
        <v>37</v>
      </c>
      <c r="B111" s="34" t="s">
        <v>505</v>
      </c>
      <c r="C111" s="290">
        <v>240</v>
      </c>
      <c r="D111" s="306"/>
      <c r="E111" s="306"/>
      <c r="F111" s="406">
        <f>F112</f>
        <v>60</v>
      </c>
      <c r="G111" s="406">
        <f>G112</f>
        <v>60</v>
      </c>
    </row>
    <row r="112" spans="1:7" s="146" customFormat="1" ht="25.5" x14ac:dyDescent="0.2">
      <c r="A112" s="254" t="s">
        <v>86</v>
      </c>
      <c r="B112" s="34" t="s">
        <v>505</v>
      </c>
      <c r="C112" s="290">
        <v>240</v>
      </c>
      <c r="D112" s="306" t="s">
        <v>59</v>
      </c>
      <c r="E112" s="306" t="s">
        <v>201</v>
      </c>
      <c r="F112" s="406">
        <v>60</v>
      </c>
      <c r="G112" s="406">
        <v>60</v>
      </c>
    </row>
    <row r="113" spans="1:7" s="146" customFormat="1" ht="29.25" customHeight="1" x14ac:dyDescent="0.2">
      <c r="A113" s="38" t="s">
        <v>506</v>
      </c>
      <c r="B113" s="34" t="s">
        <v>507</v>
      </c>
      <c r="C113" s="304"/>
      <c r="D113" s="302"/>
      <c r="E113" s="302"/>
      <c r="F113" s="405">
        <f t="shared" ref="F113:G116" si="4">F114</f>
        <v>460</v>
      </c>
      <c r="G113" s="405">
        <f t="shared" si="4"/>
        <v>460</v>
      </c>
    </row>
    <row r="114" spans="1:7" s="146" customFormat="1" ht="28.5" customHeight="1" x14ac:dyDescent="0.2">
      <c r="A114" s="38" t="s">
        <v>88</v>
      </c>
      <c r="B114" s="34" t="s">
        <v>508</v>
      </c>
      <c r="C114" s="290"/>
      <c r="D114" s="306"/>
      <c r="E114" s="306"/>
      <c r="F114" s="406">
        <f t="shared" si="4"/>
        <v>460</v>
      </c>
      <c r="G114" s="406">
        <f t="shared" si="4"/>
        <v>460</v>
      </c>
    </row>
    <row r="115" spans="1:7" s="146" customFormat="1" ht="25.5" x14ac:dyDescent="0.2">
      <c r="A115" s="305" t="s">
        <v>36</v>
      </c>
      <c r="B115" s="34" t="s">
        <v>508</v>
      </c>
      <c r="C115" s="290">
        <v>200</v>
      </c>
      <c r="D115" s="306"/>
      <c r="E115" s="306"/>
      <c r="F115" s="406">
        <f t="shared" si="4"/>
        <v>460</v>
      </c>
      <c r="G115" s="406">
        <f t="shared" si="4"/>
        <v>460</v>
      </c>
    </row>
    <row r="116" spans="1:7" s="146" customFormat="1" ht="25.5" x14ac:dyDescent="0.2">
      <c r="A116" s="192" t="s">
        <v>37</v>
      </c>
      <c r="B116" s="34" t="s">
        <v>508</v>
      </c>
      <c r="C116" s="290">
        <v>240</v>
      </c>
      <c r="D116" s="306"/>
      <c r="E116" s="306"/>
      <c r="F116" s="406">
        <f t="shared" si="4"/>
        <v>460</v>
      </c>
      <c r="G116" s="406">
        <f t="shared" si="4"/>
        <v>460</v>
      </c>
    </row>
    <row r="117" spans="1:7" s="146" customFormat="1" ht="25.5" x14ac:dyDescent="0.2">
      <c r="A117" s="254" t="s">
        <v>86</v>
      </c>
      <c r="B117" s="34" t="s">
        <v>508</v>
      </c>
      <c r="C117" s="290">
        <v>240</v>
      </c>
      <c r="D117" s="306" t="s">
        <v>59</v>
      </c>
      <c r="E117" s="306" t="s">
        <v>201</v>
      </c>
      <c r="F117" s="406">
        <v>460</v>
      </c>
      <c r="G117" s="406">
        <v>460</v>
      </c>
    </row>
    <row r="118" spans="1:7" s="146" customFormat="1" ht="38.25" x14ac:dyDescent="0.2">
      <c r="A118" s="297" t="s">
        <v>89</v>
      </c>
      <c r="B118" s="298" t="s">
        <v>90</v>
      </c>
      <c r="C118" s="298"/>
      <c r="D118" s="299"/>
      <c r="E118" s="299"/>
      <c r="F118" s="403">
        <f>F119</f>
        <v>13154.9558</v>
      </c>
      <c r="G118" s="403">
        <f>G119</f>
        <v>1819.893</v>
      </c>
    </row>
    <row r="119" spans="1:7" s="146" customFormat="1" ht="34.5" customHeight="1" x14ac:dyDescent="0.2">
      <c r="A119" s="251" t="s">
        <v>482</v>
      </c>
      <c r="B119" s="252" t="s">
        <v>509</v>
      </c>
      <c r="C119" s="308"/>
      <c r="D119" s="302"/>
      <c r="E119" s="302"/>
      <c r="F119" s="405">
        <f>F120</f>
        <v>13154.9558</v>
      </c>
      <c r="G119" s="405">
        <f>G120</f>
        <v>1819.893</v>
      </c>
    </row>
    <row r="120" spans="1:7" s="146" customFormat="1" ht="70.5" customHeight="1" x14ac:dyDescent="0.2">
      <c r="A120" s="254" t="s">
        <v>510</v>
      </c>
      <c r="B120" s="450" t="s">
        <v>511</v>
      </c>
      <c r="C120" s="304"/>
      <c r="D120" s="302"/>
      <c r="E120" s="302"/>
      <c r="F120" s="405">
        <f>F121+F139</f>
        <v>13154.9558</v>
      </c>
      <c r="G120" s="405">
        <f>G121+G139</f>
        <v>1819.893</v>
      </c>
    </row>
    <row r="121" spans="1:7" s="146" customFormat="1" ht="24" customHeight="1" x14ac:dyDescent="0.2">
      <c r="A121" s="254" t="s">
        <v>91</v>
      </c>
      <c r="B121" s="450" t="s">
        <v>512</v>
      </c>
      <c r="C121" s="290"/>
      <c r="D121" s="306"/>
      <c r="E121" s="306"/>
      <c r="F121" s="406">
        <f>F123</f>
        <v>1754.96</v>
      </c>
      <c r="G121" s="406">
        <f>G123</f>
        <v>1819.893</v>
      </c>
    </row>
    <row r="122" spans="1:7" s="146" customFormat="1" ht="30.75" customHeight="1" x14ac:dyDescent="0.2">
      <c r="A122" s="305" t="s">
        <v>36</v>
      </c>
      <c r="B122" s="450" t="s">
        <v>512</v>
      </c>
      <c r="C122" s="290">
        <v>200</v>
      </c>
      <c r="D122" s="306"/>
      <c r="E122" s="306"/>
      <c r="F122" s="406">
        <f>F123</f>
        <v>1754.96</v>
      </c>
      <c r="G122" s="406">
        <f>G123</f>
        <v>1819.893</v>
      </c>
    </row>
    <row r="123" spans="1:7" s="146" customFormat="1" ht="25.5" x14ac:dyDescent="0.2">
      <c r="A123" s="192" t="s">
        <v>37</v>
      </c>
      <c r="B123" s="450" t="s">
        <v>512</v>
      </c>
      <c r="C123" s="290">
        <v>240</v>
      </c>
      <c r="D123" s="306"/>
      <c r="E123" s="306"/>
      <c r="F123" s="406">
        <f>F124</f>
        <v>1754.96</v>
      </c>
      <c r="G123" s="406">
        <f>G124</f>
        <v>1819.893</v>
      </c>
    </row>
    <row r="124" spans="1:7" s="146" customFormat="1" ht="27.75" customHeight="1" x14ac:dyDescent="0.2">
      <c r="A124" s="305" t="s">
        <v>92</v>
      </c>
      <c r="B124" s="450" t="s">
        <v>512</v>
      </c>
      <c r="C124" s="290">
        <v>240</v>
      </c>
      <c r="D124" s="306" t="s">
        <v>47</v>
      </c>
      <c r="E124" s="306" t="s">
        <v>87</v>
      </c>
      <c r="F124" s="406">
        <v>1754.96</v>
      </c>
      <c r="G124" s="406">
        <v>1819.893</v>
      </c>
    </row>
    <row r="125" spans="1:7" s="146" customFormat="1" ht="35.25" hidden="1" customHeight="1" x14ac:dyDescent="0.2">
      <c r="A125" s="38" t="s">
        <v>93</v>
      </c>
      <c r="B125" s="290" t="s">
        <v>94</v>
      </c>
      <c r="C125" s="290"/>
      <c r="D125" s="306"/>
      <c r="E125" s="306"/>
      <c r="F125" s="406">
        <f t="shared" ref="F125:G127" si="5">F126</f>
        <v>0</v>
      </c>
      <c r="G125" s="406">
        <f t="shared" si="5"/>
        <v>0</v>
      </c>
    </row>
    <row r="126" spans="1:7" s="146" customFormat="1" ht="33" hidden="1" customHeight="1" x14ac:dyDescent="0.2">
      <c r="A126" s="305" t="s">
        <v>36</v>
      </c>
      <c r="B126" s="290" t="s">
        <v>94</v>
      </c>
      <c r="C126" s="290">
        <v>200</v>
      </c>
      <c r="D126" s="306"/>
      <c r="E126" s="306"/>
      <c r="F126" s="406">
        <f t="shared" si="5"/>
        <v>0</v>
      </c>
      <c r="G126" s="406">
        <f t="shared" si="5"/>
        <v>0</v>
      </c>
    </row>
    <row r="127" spans="1:7" s="146" customFormat="1" ht="31.5" hidden="1" customHeight="1" x14ac:dyDescent="0.2">
      <c r="A127" s="192" t="s">
        <v>37</v>
      </c>
      <c r="B127" s="290" t="s">
        <v>94</v>
      </c>
      <c r="C127" s="290">
        <v>240</v>
      </c>
      <c r="D127" s="306"/>
      <c r="E127" s="306"/>
      <c r="F127" s="406">
        <f t="shared" si="5"/>
        <v>0</v>
      </c>
      <c r="G127" s="406">
        <f t="shared" si="5"/>
        <v>0</v>
      </c>
    </row>
    <row r="128" spans="1:7" s="146" customFormat="1" ht="25.5" hidden="1" customHeight="1" x14ac:dyDescent="0.2">
      <c r="A128" s="305" t="s">
        <v>92</v>
      </c>
      <c r="B128" s="290" t="s">
        <v>94</v>
      </c>
      <c r="C128" s="290">
        <v>240</v>
      </c>
      <c r="D128" s="306" t="s">
        <v>47</v>
      </c>
      <c r="E128" s="306" t="s">
        <v>87</v>
      </c>
      <c r="F128" s="406">
        <v>0</v>
      </c>
      <c r="G128" s="406">
        <v>0</v>
      </c>
    </row>
    <row r="129" spans="1:7" s="146" customFormat="1" ht="24" hidden="1" customHeight="1" x14ac:dyDescent="0.2">
      <c r="A129" s="305" t="s">
        <v>95</v>
      </c>
      <c r="B129" s="290" t="s">
        <v>96</v>
      </c>
      <c r="C129" s="290"/>
      <c r="D129" s="306"/>
      <c r="E129" s="306"/>
      <c r="F129" s="406">
        <f t="shared" ref="F129:G131" si="6">F130</f>
        <v>0</v>
      </c>
      <c r="G129" s="406">
        <f t="shared" si="6"/>
        <v>0</v>
      </c>
    </row>
    <row r="130" spans="1:7" s="146" customFormat="1" ht="21" hidden="1" customHeight="1" x14ac:dyDescent="0.2">
      <c r="A130" s="305" t="s">
        <v>36</v>
      </c>
      <c r="B130" s="290" t="s">
        <v>96</v>
      </c>
      <c r="C130" s="313">
        <v>200</v>
      </c>
      <c r="D130" s="306"/>
      <c r="E130" s="306"/>
      <c r="F130" s="406">
        <f t="shared" si="6"/>
        <v>0</v>
      </c>
      <c r="G130" s="406">
        <f t="shared" si="6"/>
        <v>0</v>
      </c>
    </row>
    <row r="131" spans="1:7" s="146" customFormat="1" ht="33.75" hidden="1" customHeight="1" x14ac:dyDescent="0.2">
      <c r="A131" s="192" t="s">
        <v>37</v>
      </c>
      <c r="B131" s="290" t="s">
        <v>96</v>
      </c>
      <c r="C131" s="290">
        <v>240</v>
      </c>
      <c r="D131" s="306"/>
      <c r="E131" s="306"/>
      <c r="F131" s="406">
        <f t="shared" si="6"/>
        <v>0</v>
      </c>
      <c r="G131" s="406">
        <f t="shared" si="6"/>
        <v>0</v>
      </c>
    </row>
    <row r="132" spans="1:7" s="146" customFormat="1" ht="41.25" hidden="1" customHeight="1" x14ac:dyDescent="0.2">
      <c r="A132" s="305" t="s">
        <v>92</v>
      </c>
      <c r="B132" s="290" t="s">
        <v>96</v>
      </c>
      <c r="C132" s="290">
        <v>240</v>
      </c>
      <c r="D132" s="306" t="s">
        <v>47</v>
      </c>
      <c r="E132" s="306" t="s">
        <v>87</v>
      </c>
      <c r="F132" s="406">
        <v>0</v>
      </c>
      <c r="G132" s="406">
        <v>0</v>
      </c>
    </row>
    <row r="133" spans="1:7" s="4" customFormat="1" ht="34.5" hidden="1" customHeight="1" x14ac:dyDescent="0.25">
      <c r="A133" s="196" t="s">
        <v>98</v>
      </c>
      <c r="B133" s="114" t="s">
        <v>97</v>
      </c>
      <c r="C133" s="197"/>
      <c r="D133" s="198"/>
      <c r="E133" s="198"/>
      <c r="F133" s="359">
        <f t="shared" ref="F133:G135" si="7">F134</f>
        <v>0</v>
      </c>
      <c r="G133" s="359">
        <f t="shared" si="7"/>
        <v>0</v>
      </c>
    </row>
    <row r="134" spans="1:7" s="4" customFormat="1" ht="29.25" hidden="1" customHeight="1" x14ac:dyDescent="0.25">
      <c r="A134" s="196" t="s">
        <v>36</v>
      </c>
      <c r="B134" s="114" t="s">
        <v>97</v>
      </c>
      <c r="C134" s="114">
        <v>200</v>
      </c>
      <c r="D134" s="198"/>
      <c r="E134" s="198"/>
      <c r="F134" s="359">
        <f t="shared" si="7"/>
        <v>0</v>
      </c>
      <c r="G134" s="359">
        <f t="shared" si="7"/>
        <v>0</v>
      </c>
    </row>
    <row r="135" spans="1:7" s="4" customFormat="1" ht="31.5" hidden="1" customHeight="1" x14ac:dyDescent="0.25">
      <c r="A135" s="192" t="s">
        <v>37</v>
      </c>
      <c r="B135" s="114" t="s">
        <v>97</v>
      </c>
      <c r="C135" s="197">
        <v>240</v>
      </c>
      <c r="D135" s="198"/>
      <c r="E135" s="198"/>
      <c r="F135" s="359">
        <f t="shared" si="7"/>
        <v>0</v>
      </c>
      <c r="G135" s="359">
        <f t="shared" si="7"/>
        <v>0</v>
      </c>
    </row>
    <row r="136" spans="1:7" s="4" customFormat="1" ht="34.5" hidden="1" customHeight="1" x14ac:dyDescent="0.25">
      <c r="A136" s="196" t="s">
        <v>92</v>
      </c>
      <c r="B136" s="114" t="s">
        <v>97</v>
      </c>
      <c r="C136" s="197">
        <v>240</v>
      </c>
      <c r="D136" s="198" t="s">
        <v>47</v>
      </c>
      <c r="E136" s="198" t="s">
        <v>87</v>
      </c>
      <c r="F136" s="359">
        <v>0</v>
      </c>
      <c r="G136" s="359">
        <v>0</v>
      </c>
    </row>
    <row r="137" spans="1:7" s="146" customFormat="1" ht="34.5" customHeight="1" x14ac:dyDescent="0.2">
      <c r="A137" s="192" t="s">
        <v>516</v>
      </c>
      <c r="B137" s="450" t="s">
        <v>517</v>
      </c>
      <c r="C137" s="304"/>
      <c r="D137" s="302"/>
      <c r="E137" s="302"/>
      <c r="F137" s="405">
        <f>F138</f>
        <v>11399.995800000001</v>
      </c>
      <c r="G137" s="405">
        <f>G138</f>
        <v>0</v>
      </c>
    </row>
    <row r="138" spans="1:7" s="146" customFormat="1" ht="35.25" customHeight="1" x14ac:dyDescent="0.2">
      <c r="A138" s="192" t="s">
        <v>518</v>
      </c>
      <c r="B138" s="450" t="s">
        <v>519</v>
      </c>
      <c r="C138" s="304"/>
      <c r="D138" s="302"/>
      <c r="E138" s="302"/>
      <c r="F138" s="405">
        <f>SUM(F139)</f>
        <v>11399.995800000001</v>
      </c>
      <c r="G138" s="405">
        <f>SUM(G139)</f>
        <v>0</v>
      </c>
    </row>
    <row r="139" spans="1:7" s="146" customFormat="1" ht="41.25" customHeight="1" x14ac:dyDescent="0.2">
      <c r="A139" s="254" t="s">
        <v>520</v>
      </c>
      <c r="B139" s="450" t="s">
        <v>521</v>
      </c>
      <c r="C139" s="290"/>
      <c r="D139" s="306"/>
      <c r="E139" s="306"/>
      <c r="F139" s="406">
        <f>F141</f>
        <v>11399.995800000001</v>
      </c>
      <c r="G139" s="406">
        <f>G141</f>
        <v>0</v>
      </c>
    </row>
    <row r="140" spans="1:7" s="146" customFormat="1" ht="28.5" customHeight="1" x14ac:dyDescent="0.2">
      <c r="A140" s="305" t="s">
        <v>36</v>
      </c>
      <c r="B140" s="450" t="s">
        <v>521</v>
      </c>
      <c r="C140" s="290">
        <v>200</v>
      </c>
      <c r="D140" s="306"/>
      <c r="E140" s="306"/>
      <c r="F140" s="406">
        <f>F141</f>
        <v>11399.995800000001</v>
      </c>
      <c r="G140" s="406">
        <f>G141</f>
        <v>0</v>
      </c>
    </row>
    <row r="141" spans="1:7" s="146" customFormat="1" ht="29.25" customHeight="1" x14ac:dyDescent="0.2">
      <c r="A141" s="192" t="s">
        <v>37</v>
      </c>
      <c r="B141" s="450" t="s">
        <v>521</v>
      </c>
      <c r="C141" s="290">
        <v>240</v>
      </c>
      <c r="D141" s="306"/>
      <c r="E141" s="306"/>
      <c r="F141" s="406">
        <f>F142</f>
        <v>11399.995800000001</v>
      </c>
      <c r="G141" s="406">
        <f>G142</f>
        <v>0</v>
      </c>
    </row>
    <row r="142" spans="1:7" s="146" customFormat="1" ht="32.25" customHeight="1" x14ac:dyDescent="0.2">
      <c r="A142" s="305" t="s">
        <v>92</v>
      </c>
      <c r="B142" s="450" t="s">
        <v>521</v>
      </c>
      <c r="C142" s="290">
        <v>240</v>
      </c>
      <c r="D142" s="306" t="s">
        <v>47</v>
      </c>
      <c r="E142" s="306" t="s">
        <v>87</v>
      </c>
      <c r="F142" s="406">
        <v>11399.995800000001</v>
      </c>
      <c r="G142" s="406">
        <v>0</v>
      </c>
    </row>
    <row r="143" spans="1:7" s="146" customFormat="1" ht="38.25" x14ac:dyDescent="0.2">
      <c r="A143" s="297" t="s">
        <v>104</v>
      </c>
      <c r="B143" s="298" t="s">
        <v>105</v>
      </c>
      <c r="C143" s="298"/>
      <c r="D143" s="299"/>
      <c r="E143" s="299"/>
      <c r="F143" s="403">
        <f>SUM(F144)</f>
        <v>394.01600000000002</v>
      </c>
      <c r="G143" s="403">
        <f>SUM(G144)</f>
        <v>394.01600000000002</v>
      </c>
    </row>
    <row r="144" spans="1:7" s="146" customFormat="1" ht="24.75" customHeight="1" x14ac:dyDescent="0.2">
      <c r="A144" s="27" t="s">
        <v>482</v>
      </c>
      <c r="B144" s="28" t="s">
        <v>524</v>
      </c>
      <c r="C144" s="304"/>
      <c r="D144" s="302"/>
      <c r="E144" s="302"/>
      <c r="F144" s="405">
        <f>F145+F150</f>
        <v>394.01600000000002</v>
      </c>
      <c r="G144" s="405">
        <f>G145</f>
        <v>394.01600000000002</v>
      </c>
    </row>
    <row r="145" spans="1:7" s="146" customFormat="1" ht="29.25" customHeight="1" x14ac:dyDescent="0.2">
      <c r="A145" s="29" t="s">
        <v>522</v>
      </c>
      <c r="B145" s="449" t="s">
        <v>523</v>
      </c>
      <c r="C145" s="290"/>
      <c r="D145" s="306"/>
      <c r="E145" s="306"/>
      <c r="F145" s="406">
        <f>F148</f>
        <v>394.01600000000002</v>
      </c>
      <c r="G145" s="406">
        <f>G148</f>
        <v>394.01600000000002</v>
      </c>
    </row>
    <row r="146" spans="1:7" s="146" customFormat="1" ht="27.75" customHeight="1" x14ac:dyDescent="0.2">
      <c r="A146" s="29" t="s">
        <v>113</v>
      </c>
      <c r="B146" s="449" t="s">
        <v>525</v>
      </c>
      <c r="C146" s="448"/>
      <c r="D146" s="306"/>
      <c r="E146" s="306"/>
      <c r="F146" s="406">
        <f t="shared" ref="F146:G148" si="8">F147</f>
        <v>394.01600000000002</v>
      </c>
      <c r="G146" s="406">
        <f t="shared" si="8"/>
        <v>394.01600000000002</v>
      </c>
    </row>
    <row r="147" spans="1:7" s="146" customFormat="1" ht="25.5" x14ac:dyDescent="0.2">
      <c r="A147" s="305" t="s">
        <v>36</v>
      </c>
      <c r="B147" s="449" t="s">
        <v>525</v>
      </c>
      <c r="C147" s="290">
        <v>200</v>
      </c>
      <c r="D147" s="306"/>
      <c r="E147" s="306"/>
      <c r="F147" s="406">
        <f t="shared" si="8"/>
        <v>394.01600000000002</v>
      </c>
      <c r="G147" s="406">
        <f t="shared" si="8"/>
        <v>394.01600000000002</v>
      </c>
    </row>
    <row r="148" spans="1:7" s="146" customFormat="1" ht="25.5" x14ac:dyDescent="0.2">
      <c r="A148" s="192" t="s">
        <v>37</v>
      </c>
      <c r="B148" s="449" t="s">
        <v>525</v>
      </c>
      <c r="C148" s="290">
        <v>240</v>
      </c>
      <c r="D148" s="306"/>
      <c r="E148" s="306"/>
      <c r="F148" s="406">
        <f t="shared" si="8"/>
        <v>394.01600000000002</v>
      </c>
      <c r="G148" s="406">
        <f t="shared" si="8"/>
        <v>394.01600000000002</v>
      </c>
    </row>
    <row r="149" spans="1:7" s="146" customFormat="1" ht="19.149999999999999" customHeight="1" x14ac:dyDescent="0.2">
      <c r="A149" s="305" t="s">
        <v>110</v>
      </c>
      <c r="B149" s="449" t="s">
        <v>525</v>
      </c>
      <c r="C149" s="290">
        <v>240</v>
      </c>
      <c r="D149" s="306" t="s">
        <v>111</v>
      </c>
      <c r="E149" s="306" t="s">
        <v>112</v>
      </c>
      <c r="F149" s="406">
        <v>394.01600000000002</v>
      </c>
      <c r="G149" s="406">
        <v>394.01600000000002</v>
      </c>
    </row>
    <row r="150" spans="1:7" s="146" customFormat="1" ht="38.25" hidden="1" x14ac:dyDescent="0.2">
      <c r="A150" s="196" t="s">
        <v>299</v>
      </c>
      <c r="B150" s="244" t="s">
        <v>300</v>
      </c>
      <c r="C150" s="197"/>
      <c r="D150" s="198"/>
      <c r="E150" s="198"/>
      <c r="F150" s="359">
        <f>F151</f>
        <v>0</v>
      </c>
      <c r="G150" s="406">
        <v>0</v>
      </c>
    </row>
    <row r="151" spans="1:7" s="146" customFormat="1" ht="25.5" hidden="1" x14ac:dyDescent="0.2">
      <c r="A151" s="196" t="s">
        <v>108</v>
      </c>
      <c r="B151" s="244" t="s">
        <v>300</v>
      </c>
      <c r="C151" s="197">
        <v>400</v>
      </c>
      <c r="D151" s="198"/>
      <c r="E151" s="198"/>
      <c r="F151" s="359">
        <f>F152</f>
        <v>0</v>
      </c>
      <c r="G151" s="406">
        <v>0</v>
      </c>
    </row>
    <row r="152" spans="1:7" s="146" customFormat="1" ht="12.75" hidden="1" x14ac:dyDescent="0.2">
      <c r="A152" s="192" t="s">
        <v>109</v>
      </c>
      <c r="B152" s="244" t="s">
        <v>300</v>
      </c>
      <c r="C152" s="197">
        <v>410</v>
      </c>
      <c r="D152" s="198"/>
      <c r="E152" s="198"/>
      <c r="F152" s="359">
        <f>F153</f>
        <v>0</v>
      </c>
      <c r="G152" s="406">
        <v>0</v>
      </c>
    </row>
    <row r="153" spans="1:7" s="146" customFormat="1" ht="12.75" hidden="1" x14ac:dyDescent="0.2">
      <c r="A153" s="196" t="s">
        <v>110</v>
      </c>
      <c r="B153" s="244" t="s">
        <v>300</v>
      </c>
      <c r="C153" s="197">
        <v>410</v>
      </c>
      <c r="D153" s="198" t="s">
        <v>111</v>
      </c>
      <c r="E153" s="198" t="s">
        <v>112</v>
      </c>
      <c r="F153" s="359">
        <v>0</v>
      </c>
      <c r="G153" s="406">
        <v>0</v>
      </c>
    </row>
    <row r="154" spans="1:7" s="146" customFormat="1" ht="38.25" x14ac:dyDescent="0.2">
      <c r="A154" s="297" t="s">
        <v>114</v>
      </c>
      <c r="B154" s="298" t="s">
        <v>115</v>
      </c>
      <c r="C154" s="298"/>
      <c r="D154" s="299"/>
      <c r="E154" s="299"/>
      <c r="F154" s="403">
        <f>SUM(F155)</f>
        <v>24587.781999999999</v>
      </c>
      <c r="G154" s="403">
        <f>SUM(G155)</f>
        <v>25040.642</v>
      </c>
    </row>
    <row r="155" spans="1:7" s="146" customFormat="1" ht="34.5" customHeight="1" x14ac:dyDescent="0.2">
      <c r="A155" s="251" t="s">
        <v>482</v>
      </c>
      <c r="B155" s="252" t="s">
        <v>526</v>
      </c>
      <c r="C155" s="304"/>
      <c r="D155" s="314"/>
      <c r="E155" s="314"/>
      <c r="F155" s="405">
        <f>F156</f>
        <v>24587.781999999999</v>
      </c>
      <c r="G155" s="405">
        <f>G156</f>
        <v>25040.642</v>
      </c>
    </row>
    <row r="156" spans="1:7" s="146" customFormat="1" ht="51" x14ac:dyDescent="0.2">
      <c r="A156" s="29" t="s">
        <v>527</v>
      </c>
      <c r="B156" s="449" t="s">
        <v>528</v>
      </c>
      <c r="C156" s="290"/>
      <c r="D156" s="306"/>
      <c r="E156" s="306"/>
      <c r="F156" s="406">
        <f>F159</f>
        <v>24587.781999999999</v>
      </c>
      <c r="G156" s="406">
        <f>G159</f>
        <v>25040.642</v>
      </c>
    </row>
    <row r="157" spans="1:7" s="146" customFormat="1" ht="38.25" x14ac:dyDescent="0.2">
      <c r="A157" s="29" t="s">
        <v>118</v>
      </c>
      <c r="B157" s="449" t="s">
        <v>529</v>
      </c>
      <c r="C157" s="448"/>
      <c r="D157" s="306"/>
      <c r="E157" s="306"/>
      <c r="F157" s="406">
        <f t="shared" ref="F157:G159" si="9">F158</f>
        <v>24587.781999999999</v>
      </c>
      <c r="G157" s="406">
        <f t="shared" si="9"/>
        <v>25040.642</v>
      </c>
    </row>
    <row r="158" spans="1:7" s="146" customFormat="1" ht="25.5" x14ac:dyDescent="0.2">
      <c r="A158" s="305" t="s">
        <v>36</v>
      </c>
      <c r="B158" s="449" t="s">
        <v>529</v>
      </c>
      <c r="C158" s="290">
        <v>200</v>
      </c>
      <c r="D158" s="306"/>
      <c r="E158" s="306"/>
      <c r="F158" s="406">
        <f t="shared" si="9"/>
        <v>24587.781999999999</v>
      </c>
      <c r="G158" s="406">
        <f t="shared" si="9"/>
        <v>25040.642</v>
      </c>
    </row>
    <row r="159" spans="1:7" s="146" customFormat="1" ht="31.5" customHeight="1" x14ac:dyDescent="0.2">
      <c r="A159" s="192" t="s">
        <v>37</v>
      </c>
      <c r="B159" s="449" t="s">
        <v>529</v>
      </c>
      <c r="C159" s="290">
        <v>240</v>
      </c>
      <c r="D159" s="306"/>
      <c r="E159" s="306"/>
      <c r="F159" s="406">
        <f t="shared" si="9"/>
        <v>24587.781999999999</v>
      </c>
      <c r="G159" s="406">
        <f t="shared" si="9"/>
        <v>25040.642</v>
      </c>
    </row>
    <row r="160" spans="1:7" s="146" customFormat="1" ht="27" customHeight="1" x14ac:dyDescent="0.2">
      <c r="A160" s="305" t="s">
        <v>119</v>
      </c>
      <c r="B160" s="449" t="s">
        <v>529</v>
      </c>
      <c r="C160" s="290">
        <v>240</v>
      </c>
      <c r="D160" s="306" t="s">
        <v>111</v>
      </c>
      <c r="E160" s="306" t="s">
        <v>59</v>
      </c>
      <c r="F160" s="406">
        <v>24587.781999999999</v>
      </c>
      <c r="G160" s="406">
        <v>25040.642</v>
      </c>
    </row>
    <row r="161" spans="1:7" s="146" customFormat="1" ht="38.25" x14ac:dyDescent="0.2">
      <c r="A161" s="249" t="s">
        <v>120</v>
      </c>
      <c r="B161" s="298" t="s">
        <v>121</v>
      </c>
      <c r="C161" s="298"/>
      <c r="D161" s="299"/>
      <c r="E161" s="299"/>
      <c r="F161" s="403">
        <f>SUM(F162)</f>
        <v>100</v>
      </c>
      <c r="G161" s="403">
        <f>SUM(G162)</f>
        <v>100</v>
      </c>
    </row>
    <row r="162" spans="1:7" s="146" customFormat="1" ht="26.25" customHeight="1" x14ac:dyDescent="0.2">
      <c r="A162" s="422" t="s">
        <v>482</v>
      </c>
      <c r="B162" s="421" t="s">
        <v>537</v>
      </c>
      <c r="C162" s="304"/>
      <c r="D162" s="302"/>
      <c r="E162" s="302"/>
      <c r="F162" s="405">
        <f>SUM(F164)</f>
        <v>100</v>
      </c>
      <c r="G162" s="405">
        <f>SUM(G164)</f>
        <v>100</v>
      </c>
    </row>
    <row r="163" spans="1:7" s="146" customFormat="1" ht="24" x14ac:dyDescent="0.2">
      <c r="A163" s="422" t="s">
        <v>536</v>
      </c>
      <c r="B163" s="421" t="s">
        <v>538</v>
      </c>
      <c r="C163" s="304"/>
      <c r="D163" s="302"/>
      <c r="E163" s="302"/>
      <c r="F163" s="405">
        <f>F164</f>
        <v>100</v>
      </c>
      <c r="G163" s="405">
        <f>G164</f>
        <v>100</v>
      </c>
    </row>
    <row r="164" spans="1:7" s="146" customFormat="1" ht="28.5" customHeight="1" x14ac:dyDescent="0.2">
      <c r="A164" s="150" t="s">
        <v>122</v>
      </c>
      <c r="B164" s="421" t="s">
        <v>539</v>
      </c>
      <c r="C164" s="290"/>
      <c r="D164" s="306"/>
      <c r="E164" s="306"/>
      <c r="F164" s="406">
        <f t="shared" ref="F164:G166" si="10">F165</f>
        <v>100</v>
      </c>
      <c r="G164" s="406">
        <f t="shared" si="10"/>
        <v>100</v>
      </c>
    </row>
    <row r="165" spans="1:7" s="146" customFormat="1" ht="28.5" customHeight="1" x14ac:dyDescent="0.2">
      <c r="A165" s="305" t="s">
        <v>36</v>
      </c>
      <c r="B165" s="290" t="s">
        <v>123</v>
      </c>
      <c r="C165" s="290">
        <v>200</v>
      </c>
      <c r="D165" s="306"/>
      <c r="E165" s="306"/>
      <c r="F165" s="406">
        <f t="shared" si="10"/>
        <v>100</v>
      </c>
      <c r="G165" s="406">
        <f t="shared" si="10"/>
        <v>100</v>
      </c>
    </row>
    <row r="166" spans="1:7" s="146" customFormat="1" ht="25.5" x14ac:dyDescent="0.2">
      <c r="A166" s="192" t="s">
        <v>37</v>
      </c>
      <c r="B166" s="290" t="s">
        <v>123</v>
      </c>
      <c r="C166" s="290">
        <v>240</v>
      </c>
      <c r="D166" s="306"/>
      <c r="E166" s="306"/>
      <c r="F166" s="406">
        <f t="shared" si="10"/>
        <v>100</v>
      </c>
      <c r="G166" s="406">
        <f t="shared" si="10"/>
        <v>100</v>
      </c>
    </row>
    <row r="167" spans="1:7" s="146" customFormat="1" ht="30" customHeight="1" x14ac:dyDescent="0.2">
      <c r="A167" s="305" t="s">
        <v>119</v>
      </c>
      <c r="B167" s="290" t="s">
        <v>123</v>
      </c>
      <c r="C167" s="290">
        <v>240</v>
      </c>
      <c r="D167" s="306" t="s">
        <v>111</v>
      </c>
      <c r="E167" s="306" t="s">
        <v>59</v>
      </c>
      <c r="F167" s="406">
        <v>100</v>
      </c>
      <c r="G167" s="406">
        <v>100</v>
      </c>
    </row>
    <row r="168" spans="1:7" s="146" customFormat="1" ht="38.25" hidden="1" x14ac:dyDescent="0.2">
      <c r="A168" s="297" t="s">
        <v>124</v>
      </c>
      <c r="B168" s="298" t="s">
        <v>125</v>
      </c>
      <c r="C168" s="298"/>
      <c r="D168" s="299"/>
      <c r="E168" s="299"/>
      <c r="F168" s="403">
        <f>SUM(F169)</f>
        <v>0</v>
      </c>
      <c r="G168" s="403">
        <f>SUM(G169)</f>
        <v>0</v>
      </c>
    </row>
    <row r="169" spans="1:7" s="146" customFormat="1" ht="25.5" hidden="1" x14ac:dyDescent="0.2">
      <c r="A169" s="309" t="s">
        <v>126</v>
      </c>
      <c r="B169" s="304" t="s">
        <v>127</v>
      </c>
      <c r="C169" s="304"/>
      <c r="D169" s="302"/>
      <c r="E169" s="302"/>
      <c r="F169" s="405">
        <f t="shared" ref="F169:G172" si="11">F170</f>
        <v>0</v>
      </c>
      <c r="G169" s="405">
        <f t="shared" si="11"/>
        <v>0</v>
      </c>
    </row>
    <row r="170" spans="1:7" s="146" customFormat="1" ht="38.25" hidden="1" x14ac:dyDescent="0.2">
      <c r="A170" s="315" t="s">
        <v>128</v>
      </c>
      <c r="B170" s="290" t="s">
        <v>129</v>
      </c>
      <c r="C170" s="290"/>
      <c r="D170" s="306"/>
      <c r="E170" s="306"/>
      <c r="F170" s="406">
        <f t="shared" si="11"/>
        <v>0</v>
      </c>
      <c r="G170" s="406">
        <f t="shared" si="11"/>
        <v>0</v>
      </c>
    </row>
    <row r="171" spans="1:7" s="146" customFormat="1" ht="25.5" hidden="1" x14ac:dyDescent="0.2">
      <c r="A171" s="305" t="s">
        <v>36</v>
      </c>
      <c r="B171" s="290" t="s">
        <v>129</v>
      </c>
      <c r="C171" s="290">
        <v>200</v>
      </c>
      <c r="D171" s="306"/>
      <c r="E171" s="306"/>
      <c r="F171" s="406">
        <f t="shared" si="11"/>
        <v>0</v>
      </c>
      <c r="G171" s="406">
        <f t="shared" si="11"/>
        <v>0</v>
      </c>
    </row>
    <row r="172" spans="1:7" s="146" customFormat="1" ht="25.5" hidden="1" x14ac:dyDescent="0.2">
      <c r="A172" s="192" t="s">
        <v>37</v>
      </c>
      <c r="B172" s="290" t="s">
        <v>129</v>
      </c>
      <c r="C172" s="290">
        <v>240</v>
      </c>
      <c r="D172" s="306"/>
      <c r="E172" s="306"/>
      <c r="F172" s="406">
        <f t="shared" si="11"/>
        <v>0</v>
      </c>
      <c r="G172" s="406">
        <f t="shared" si="11"/>
        <v>0</v>
      </c>
    </row>
    <row r="173" spans="1:7" s="146" customFormat="1" ht="12.75" hidden="1" x14ac:dyDescent="0.2">
      <c r="A173" s="305" t="s">
        <v>92</v>
      </c>
      <c r="B173" s="290" t="s">
        <v>129</v>
      </c>
      <c r="C173" s="290">
        <v>240</v>
      </c>
      <c r="D173" s="306" t="s">
        <v>47</v>
      </c>
      <c r="E173" s="306" t="s">
        <v>87</v>
      </c>
      <c r="F173" s="406">
        <v>0</v>
      </c>
      <c r="G173" s="406">
        <v>0</v>
      </c>
    </row>
    <row r="174" spans="1:7" s="146" customFormat="1" ht="0.75" hidden="1" customHeight="1" x14ac:dyDescent="0.2">
      <c r="A174" s="316" t="s">
        <v>130</v>
      </c>
      <c r="B174" s="298" t="s">
        <v>131</v>
      </c>
      <c r="C174" s="298"/>
      <c r="D174" s="306"/>
      <c r="E174" s="306"/>
      <c r="F174" s="403">
        <f>SUM(F175)</f>
        <v>0</v>
      </c>
      <c r="G174" s="403">
        <f>SUM(G175)</f>
        <v>0</v>
      </c>
    </row>
    <row r="175" spans="1:7" s="146" customFormat="1" ht="25.5" hidden="1" x14ac:dyDescent="0.2">
      <c r="A175" s="317" t="s">
        <v>132</v>
      </c>
      <c r="B175" s="304" t="s">
        <v>133</v>
      </c>
      <c r="C175" s="304"/>
      <c r="D175" s="302"/>
      <c r="E175" s="302"/>
      <c r="F175" s="405">
        <f>F176</f>
        <v>0</v>
      </c>
      <c r="G175" s="405">
        <f>G176</f>
        <v>0</v>
      </c>
    </row>
    <row r="176" spans="1:7" s="146" customFormat="1" ht="38.25" hidden="1" x14ac:dyDescent="0.2">
      <c r="A176" s="317" t="s">
        <v>134</v>
      </c>
      <c r="B176" s="290" t="s">
        <v>135</v>
      </c>
      <c r="C176" s="290"/>
      <c r="D176" s="306"/>
      <c r="E176" s="306"/>
      <c r="F176" s="406">
        <f t="shared" ref="F176:G178" si="12">F177</f>
        <v>0</v>
      </c>
      <c r="G176" s="406">
        <f t="shared" si="12"/>
        <v>0</v>
      </c>
    </row>
    <row r="177" spans="1:7" s="146" customFormat="1" ht="25.5" hidden="1" x14ac:dyDescent="0.2">
      <c r="A177" s="305" t="s">
        <v>108</v>
      </c>
      <c r="B177" s="290" t="s">
        <v>135</v>
      </c>
      <c r="C177" s="290">
        <v>400</v>
      </c>
      <c r="D177" s="306"/>
      <c r="E177" s="306"/>
      <c r="F177" s="406">
        <f>F178</f>
        <v>0</v>
      </c>
      <c r="G177" s="406">
        <f t="shared" si="12"/>
        <v>0</v>
      </c>
    </row>
    <row r="178" spans="1:7" s="146" customFormat="1" ht="12.75" hidden="1" x14ac:dyDescent="0.2">
      <c r="A178" s="192" t="s">
        <v>109</v>
      </c>
      <c r="B178" s="290" t="s">
        <v>135</v>
      </c>
      <c r="C178" s="290">
        <v>410</v>
      </c>
      <c r="D178" s="306"/>
      <c r="E178" s="306"/>
      <c r="F178" s="406">
        <f t="shared" si="12"/>
        <v>0</v>
      </c>
      <c r="G178" s="406">
        <f t="shared" si="12"/>
        <v>0</v>
      </c>
    </row>
    <row r="179" spans="1:7" s="146" customFormat="1" ht="11.25" hidden="1" customHeight="1" x14ac:dyDescent="0.2">
      <c r="A179" s="305" t="s">
        <v>110</v>
      </c>
      <c r="B179" s="290" t="s">
        <v>135</v>
      </c>
      <c r="C179" s="290">
        <v>410</v>
      </c>
      <c r="D179" s="306" t="s">
        <v>111</v>
      </c>
      <c r="E179" s="306" t="s">
        <v>112</v>
      </c>
      <c r="F179" s="406">
        <v>0</v>
      </c>
      <c r="G179" s="406">
        <v>0</v>
      </c>
    </row>
    <row r="180" spans="1:7" s="146" customFormat="1" ht="63.75" x14ac:dyDescent="0.2">
      <c r="A180" s="188" t="s">
        <v>397</v>
      </c>
      <c r="B180" s="190" t="s">
        <v>396</v>
      </c>
      <c r="C180" s="318"/>
      <c r="D180" s="319"/>
      <c r="E180" s="319"/>
      <c r="F180" s="403">
        <v>80</v>
      </c>
      <c r="G180" s="403">
        <v>80</v>
      </c>
    </row>
    <row r="181" spans="1:7" s="146" customFormat="1" ht="30" customHeight="1" x14ac:dyDescent="0.2">
      <c r="A181" s="422" t="s">
        <v>482</v>
      </c>
      <c r="B181" s="421" t="s">
        <v>540</v>
      </c>
      <c r="C181" s="318"/>
      <c r="D181" s="319"/>
      <c r="E181" s="319"/>
      <c r="F181" s="406">
        <v>80</v>
      </c>
      <c r="G181" s="406">
        <v>80</v>
      </c>
    </row>
    <row r="182" spans="1:7" s="146" customFormat="1" ht="31.5" customHeight="1" x14ac:dyDescent="0.2">
      <c r="A182" s="425" t="s">
        <v>532</v>
      </c>
      <c r="B182" s="424" t="s">
        <v>541</v>
      </c>
      <c r="C182" s="318"/>
      <c r="D182" s="319"/>
      <c r="E182" s="319"/>
      <c r="F182" s="406">
        <f>F183</f>
        <v>80</v>
      </c>
      <c r="G182" s="406">
        <f>G183</f>
        <v>80</v>
      </c>
    </row>
    <row r="183" spans="1:7" s="146" customFormat="1" ht="37.5" customHeight="1" x14ac:dyDescent="0.2">
      <c r="A183" s="426" t="s">
        <v>542</v>
      </c>
      <c r="B183" s="421" t="s">
        <v>543</v>
      </c>
      <c r="C183" s="318"/>
      <c r="D183" s="319"/>
      <c r="E183" s="319"/>
      <c r="F183" s="406">
        <v>80</v>
      </c>
      <c r="G183" s="406">
        <v>80</v>
      </c>
    </row>
    <row r="184" spans="1:7" s="146" customFormat="1" ht="25.5" x14ac:dyDescent="0.2">
      <c r="A184" s="189" t="s">
        <v>36</v>
      </c>
      <c r="B184" s="421" t="s">
        <v>543</v>
      </c>
      <c r="C184" s="318">
        <v>200</v>
      </c>
      <c r="D184" s="319"/>
      <c r="E184" s="319"/>
      <c r="F184" s="406">
        <v>80</v>
      </c>
      <c r="G184" s="406">
        <v>80</v>
      </c>
    </row>
    <row r="185" spans="1:7" s="146" customFormat="1" ht="25.5" x14ac:dyDescent="0.2">
      <c r="A185" s="128" t="s">
        <v>140</v>
      </c>
      <c r="B185" s="421" t="s">
        <v>543</v>
      </c>
      <c r="C185" s="318">
        <v>240</v>
      </c>
      <c r="D185" s="319"/>
      <c r="E185" s="319"/>
      <c r="F185" s="406">
        <v>80</v>
      </c>
      <c r="G185" s="406">
        <v>80</v>
      </c>
    </row>
    <row r="186" spans="1:7" s="146" customFormat="1" ht="24.75" customHeight="1" x14ac:dyDescent="0.2">
      <c r="A186" s="128" t="s">
        <v>119</v>
      </c>
      <c r="B186" s="421" t="s">
        <v>543</v>
      </c>
      <c r="C186" s="318">
        <v>240</v>
      </c>
      <c r="D186" s="127" t="s">
        <v>111</v>
      </c>
      <c r="E186" s="127" t="s">
        <v>59</v>
      </c>
      <c r="F186" s="406">
        <v>80</v>
      </c>
      <c r="G186" s="406">
        <v>80</v>
      </c>
    </row>
    <row r="187" spans="1:7" s="146" customFormat="1" ht="38.25" x14ac:dyDescent="0.2">
      <c r="A187" s="188" t="s">
        <v>395</v>
      </c>
      <c r="B187" s="190" t="s">
        <v>394</v>
      </c>
      <c r="C187" s="318"/>
      <c r="D187" s="319"/>
      <c r="E187" s="319"/>
      <c r="F187" s="376">
        <f t="shared" ref="F187:G192" si="13">F188</f>
        <v>62.8</v>
      </c>
      <c r="G187" s="376">
        <f t="shared" si="13"/>
        <v>44.021999999999998</v>
      </c>
    </row>
    <row r="188" spans="1:7" s="146" customFormat="1" ht="27.75" customHeight="1" x14ac:dyDescent="0.2">
      <c r="A188" s="422" t="s">
        <v>516</v>
      </c>
      <c r="B188" s="421" t="s">
        <v>546</v>
      </c>
      <c r="C188" s="318"/>
      <c r="D188" s="319"/>
      <c r="E188" s="319"/>
      <c r="F188" s="352">
        <f>F190</f>
        <v>62.8</v>
      </c>
      <c r="G188" s="352">
        <f>G190</f>
        <v>44.021999999999998</v>
      </c>
    </row>
    <row r="189" spans="1:7" s="146" customFormat="1" ht="30.75" customHeight="1" x14ac:dyDescent="0.2">
      <c r="A189" s="422" t="s">
        <v>544</v>
      </c>
      <c r="B189" s="421" t="s">
        <v>547</v>
      </c>
      <c r="C189" s="318"/>
      <c r="D189" s="319"/>
      <c r="E189" s="319"/>
      <c r="F189" s="352">
        <f>F190</f>
        <v>62.8</v>
      </c>
      <c r="G189" s="352">
        <f>G190</f>
        <v>44.021999999999998</v>
      </c>
    </row>
    <row r="190" spans="1:7" s="146" customFormat="1" ht="43.5" customHeight="1" x14ac:dyDescent="0.2">
      <c r="A190" s="422" t="s">
        <v>545</v>
      </c>
      <c r="B190" s="421" t="s">
        <v>548</v>
      </c>
      <c r="C190" s="318"/>
      <c r="D190" s="319"/>
      <c r="E190" s="319"/>
      <c r="F190" s="352">
        <f t="shared" si="13"/>
        <v>62.8</v>
      </c>
      <c r="G190" s="352">
        <f t="shared" si="13"/>
        <v>44.021999999999998</v>
      </c>
    </row>
    <row r="191" spans="1:7" s="146" customFormat="1" ht="25.5" x14ac:dyDescent="0.2">
      <c r="A191" s="189" t="s">
        <v>36</v>
      </c>
      <c r="B191" s="421" t="s">
        <v>548</v>
      </c>
      <c r="C191" s="318">
        <v>200</v>
      </c>
      <c r="D191" s="319"/>
      <c r="E191" s="319"/>
      <c r="F191" s="352">
        <f t="shared" si="13"/>
        <v>62.8</v>
      </c>
      <c r="G191" s="352">
        <f t="shared" si="13"/>
        <v>44.021999999999998</v>
      </c>
    </row>
    <row r="192" spans="1:7" s="146" customFormat="1" ht="25.5" x14ac:dyDescent="0.2">
      <c r="A192" s="128" t="s">
        <v>140</v>
      </c>
      <c r="B192" s="421" t="s">
        <v>548</v>
      </c>
      <c r="C192" s="318">
        <v>240</v>
      </c>
      <c r="D192" s="319"/>
      <c r="E192" s="319"/>
      <c r="F192" s="352">
        <f t="shared" si="13"/>
        <v>62.8</v>
      </c>
      <c r="G192" s="352">
        <f t="shared" si="13"/>
        <v>44.021999999999998</v>
      </c>
    </row>
    <row r="193" spans="1:7" s="146" customFormat="1" ht="27" customHeight="1" x14ac:dyDescent="0.2">
      <c r="A193" s="128" t="s">
        <v>119</v>
      </c>
      <c r="B193" s="421" t="s">
        <v>548</v>
      </c>
      <c r="C193" s="318">
        <v>240</v>
      </c>
      <c r="D193" s="127" t="s">
        <v>111</v>
      </c>
      <c r="E193" s="127" t="s">
        <v>59</v>
      </c>
      <c r="F193" s="352">
        <v>62.8</v>
      </c>
      <c r="G193" s="352">
        <f>44+0.022</f>
        <v>44.021999999999998</v>
      </c>
    </row>
    <row r="194" spans="1:7" s="146" customFormat="1" ht="51" customHeight="1" x14ac:dyDescent="0.2">
      <c r="A194" s="249" t="s">
        <v>306</v>
      </c>
      <c r="B194" s="49" t="s">
        <v>136</v>
      </c>
      <c r="C194" s="49"/>
      <c r="D194" s="49"/>
      <c r="E194" s="49"/>
      <c r="F194" s="403">
        <f>F195+F200</f>
        <v>1000</v>
      </c>
      <c r="G194" s="403">
        <f>G195+G200</f>
        <v>1000</v>
      </c>
    </row>
    <row r="195" spans="1:7" s="146" customFormat="1" ht="38.25" hidden="1" x14ac:dyDescent="0.2">
      <c r="A195" s="320" t="s">
        <v>248</v>
      </c>
      <c r="B195" s="51" t="s">
        <v>249</v>
      </c>
      <c r="C195" s="51"/>
      <c r="D195" s="51"/>
      <c r="E195" s="51"/>
      <c r="F195" s="405">
        <f t="shared" ref="F195:G198" si="14">F196</f>
        <v>0</v>
      </c>
      <c r="G195" s="405">
        <f t="shared" si="14"/>
        <v>0</v>
      </c>
    </row>
    <row r="196" spans="1:7" s="146" customFormat="1" ht="38.25" hidden="1" x14ac:dyDescent="0.2">
      <c r="A196" s="321" t="s">
        <v>137</v>
      </c>
      <c r="B196" s="163" t="s">
        <v>250</v>
      </c>
      <c r="C196" s="163"/>
      <c r="D196" s="163"/>
      <c r="E196" s="163"/>
      <c r="F196" s="406">
        <f t="shared" si="14"/>
        <v>0</v>
      </c>
      <c r="G196" s="406">
        <f t="shared" si="14"/>
        <v>0</v>
      </c>
    </row>
    <row r="197" spans="1:7" s="146" customFormat="1" ht="25.5" hidden="1" x14ac:dyDescent="0.2">
      <c r="A197" s="126" t="s">
        <v>138</v>
      </c>
      <c r="B197" s="163" t="s">
        <v>250</v>
      </c>
      <c r="C197" s="163" t="s">
        <v>139</v>
      </c>
      <c r="D197" s="163"/>
      <c r="E197" s="163"/>
      <c r="F197" s="406">
        <f t="shared" si="14"/>
        <v>0</v>
      </c>
      <c r="G197" s="406">
        <f t="shared" si="14"/>
        <v>0</v>
      </c>
    </row>
    <row r="198" spans="1:7" s="146" customFormat="1" ht="25.5" hidden="1" x14ac:dyDescent="0.2">
      <c r="A198" s="128" t="s">
        <v>140</v>
      </c>
      <c r="B198" s="163" t="s">
        <v>250</v>
      </c>
      <c r="C198" s="34" t="s">
        <v>141</v>
      </c>
      <c r="D198" s="163"/>
      <c r="E198" s="163"/>
      <c r="F198" s="406">
        <f t="shared" si="14"/>
        <v>0</v>
      </c>
      <c r="G198" s="406">
        <f t="shared" si="14"/>
        <v>0</v>
      </c>
    </row>
    <row r="199" spans="1:7" s="146" customFormat="1" ht="12.75" hidden="1" x14ac:dyDescent="0.2">
      <c r="A199" s="128" t="s">
        <v>119</v>
      </c>
      <c r="B199" s="163" t="s">
        <v>250</v>
      </c>
      <c r="C199" s="34" t="s">
        <v>141</v>
      </c>
      <c r="D199" s="163" t="s">
        <v>111</v>
      </c>
      <c r="E199" s="163" t="s">
        <v>59</v>
      </c>
      <c r="F199" s="406">
        <v>0</v>
      </c>
      <c r="G199" s="406">
        <v>0</v>
      </c>
    </row>
    <row r="200" spans="1:7" s="146" customFormat="1" ht="33.75" customHeight="1" x14ac:dyDescent="0.2">
      <c r="A200" s="422" t="s">
        <v>549</v>
      </c>
      <c r="B200" s="421" t="s">
        <v>550</v>
      </c>
      <c r="C200" s="51"/>
      <c r="D200" s="51"/>
      <c r="E200" s="51"/>
      <c r="F200" s="405">
        <f>F202</f>
        <v>1000</v>
      </c>
      <c r="G200" s="405">
        <f>G202</f>
        <v>1000</v>
      </c>
    </row>
    <row r="201" spans="1:7" s="146" customFormat="1" ht="28.5" customHeight="1" x14ac:dyDescent="0.2">
      <c r="A201" s="150" t="s">
        <v>309</v>
      </c>
      <c r="B201" s="421" t="s">
        <v>551</v>
      </c>
      <c r="C201" s="51"/>
      <c r="D201" s="51"/>
      <c r="E201" s="51"/>
      <c r="F201" s="405">
        <f>F202</f>
        <v>1000</v>
      </c>
      <c r="G201" s="405">
        <f>G202</f>
        <v>1000</v>
      </c>
    </row>
    <row r="202" spans="1:7" s="146" customFormat="1" ht="27" customHeight="1" x14ac:dyDescent="0.2">
      <c r="A202" s="150" t="s">
        <v>310</v>
      </c>
      <c r="B202" s="421" t="s">
        <v>552</v>
      </c>
      <c r="C202" s="163"/>
      <c r="D202" s="163"/>
      <c r="E202" s="163"/>
      <c r="F202" s="406">
        <f t="shared" ref="F202:G204" si="15">F203</f>
        <v>1000</v>
      </c>
      <c r="G202" s="406">
        <f t="shared" si="15"/>
        <v>1000</v>
      </c>
    </row>
    <row r="203" spans="1:7" s="146" customFormat="1" ht="25.5" x14ac:dyDescent="0.2">
      <c r="A203" s="126" t="s">
        <v>138</v>
      </c>
      <c r="B203" s="421" t="s">
        <v>552</v>
      </c>
      <c r="C203" s="163" t="s">
        <v>139</v>
      </c>
      <c r="D203" s="163"/>
      <c r="E203" s="163"/>
      <c r="F203" s="406">
        <f t="shared" si="15"/>
        <v>1000</v>
      </c>
      <c r="G203" s="406">
        <f t="shared" si="15"/>
        <v>1000</v>
      </c>
    </row>
    <row r="204" spans="1:7" s="146" customFormat="1" ht="25.5" x14ac:dyDescent="0.2">
      <c r="A204" s="128" t="s">
        <v>140</v>
      </c>
      <c r="B204" s="421" t="s">
        <v>552</v>
      </c>
      <c r="C204" s="34" t="s">
        <v>141</v>
      </c>
      <c r="D204" s="163"/>
      <c r="E204" s="163"/>
      <c r="F204" s="406">
        <f t="shared" si="15"/>
        <v>1000</v>
      </c>
      <c r="G204" s="406">
        <f t="shared" si="15"/>
        <v>1000</v>
      </c>
    </row>
    <row r="205" spans="1:7" s="146" customFormat="1" ht="27" customHeight="1" x14ac:dyDescent="0.2">
      <c r="A205" s="128" t="s">
        <v>119</v>
      </c>
      <c r="B205" s="421" t="s">
        <v>552</v>
      </c>
      <c r="C205" s="34" t="s">
        <v>141</v>
      </c>
      <c r="D205" s="163" t="s">
        <v>111</v>
      </c>
      <c r="E205" s="163" t="s">
        <v>59</v>
      </c>
      <c r="F205" s="406">
        <v>1000</v>
      </c>
      <c r="G205" s="406">
        <v>1000</v>
      </c>
    </row>
    <row r="206" spans="1:7" s="146" customFormat="1" ht="12.75" x14ac:dyDescent="0.2">
      <c r="A206" s="322" t="s">
        <v>142</v>
      </c>
      <c r="B206" s="323"/>
      <c r="C206" s="323"/>
      <c r="D206" s="323"/>
      <c r="E206" s="324"/>
      <c r="F206" s="407">
        <f>F207+F251+F261</f>
        <v>47260.153000000006</v>
      </c>
      <c r="G206" s="407">
        <f>G207+G251+G261</f>
        <v>47375.934000000008</v>
      </c>
    </row>
    <row r="207" spans="1:7" s="146" customFormat="1" ht="37.5" customHeight="1" x14ac:dyDescent="0.2">
      <c r="A207" s="249" t="s">
        <v>12</v>
      </c>
      <c r="B207" s="250" t="s">
        <v>13</v>
      </c>
      <c r="C207" s="250"/>
      <c r="D207" s="250"/>
      <c r="E207" s="250"/>
      <c r="F207" s="408">
        <f>F219+F245+F208</f>
        <v>35932.526000000005</v>
      </c>
      <c r="G207" s="408">
        <f>G219+G245+G208</f>
        <v>36211.227000000006</v>
      </c>
    </row>
    <row r="208" spans="1:7" s="1" customFormat="1" ht="31.5" customHeight="1" x14ac:dyDescent="0.2">
      <c r="A208" s="251" t="s">
        <v>273</v>
      </c>
      <c r="B208" s="252" t="s">
        <v>254</v>
      </c>
      <c r="C208" s="252"/>
      <c r="D208" s="252"/>
      <c r="E208" s="252"/>
      <c r="F208" s="409">
        <f t="shared" ref="F208:G212" si="16">F209</f>
        <v>1658.999</v>
      </c>
      <c r="G208" s="409">
        <f t="shared" si="16"/>
        <v>1658.999</v>
      </c>
    </row>
    <row r="209" spans="1:7" s="1" customFormat="1" ht="27.75" customHeight="1" x14ac:dyDescent="0.2">
      <c r="A209" s="254" t="s">
        <v>16</v>
      </c>
      <c r="B209" s="244" t="s">
        <v>255</v>
      </c>
      <c r="C209" s="244"/>
      <c r="D209" s="244"/>
      <c r="E209" s="244"/>
      <c r="F209" s="410">
        <f t="shared" si="16"/>
        <v>1658.999</v>
      </c>
      <c r="G209" s="410">
        <f t="shared" si="16"/>
        <v>1658.999</v>
      </c>
    </row>
    <row r="210" spans="1:7" s="1" customFormat="1" ht="31.5" customHeight="1" x14ac:dyDescent="0.2">
      <c r="A210" s="254" t="s">
        <v>273</v>
      </c>
      <c r="B210" s="244" t="s">
        <v>256</v>
      </c>
      <c r="C210" s="244"/>
      <c r="D210" s="244"/>
      <c r="E210" s="244"/>
      <c r="F210" s="410">
        <f>F211+F214+F217</f>
        <v>1658.999</v>
      </c>
      <c r="G210" s="410">
        <f>G211+G214+G217</f>
        <v>1658.999</v>
      </c>
    </row>
    <row r="211" spans="1:7" s="1" customFormat="1" ht="38.25" customHeight="1" x14ac:dyDescent="0.2">
      <c r="A211" s="254" t="s">
        <v>145</v>
      </c>
      <c r="B211" s="244" t="s">
        <v>256</v>
      </c>
      <c r="C211" s="244" t="s">
        <v>146</v>
      </c>
      <c r="D211" s="244"/>
      <c r="E211" s="244"/>
      <c r="F211" s="410">
        <f t="shared" si="16"/>
        <v>1658.999</v>
      </c>
      <c r="G211" s="410">
        <f t="shared" si="16"/>
        <v>1658.999</v>
      </c>
    </row>
    <row r="212" spans="1:7" s="1" customFormat="1" ht="33.75" customHeight="1" x14ac:dyDescent="0.2">
      <c r="A212" s="192" t="s">
        <v>147</v>
      </c>
      <c r="B212" s="244" t="s">
        <v>256</v>
      </c>
      <c r="C212" s="244" t="s">
        <v>148</v>
      </c>
      <c r="D212" s="244"/>
      <c r="E212" s="244"/>
      <c r="F212" s="410">
        <f t="shared" si="16"/>
        <v>1658.999</v>
      </c>
      <c r="G212" s="410">
        <f t="shared" si="16"/>
        <v>1658.999</v>
      </c>
    </row>
    <row r="213" spans="1:7" s="1" customFormat="1" ht="30" customHeight="1" x14ac:dyDescent="0.2">
      <c r="A213" s="254" t="s">
        <v>272</v>
      </c>
      <c r="B213" s="244" t="s">
        <v>256</v>
      </c>
      <c r="C213" s="244" t="s">
        <v>148</v>
      </c>
      <c r="D213" s="244" t="s">
        <v>35</v>
      </c>
      <c r="E213" s="244" t="s">
        <v>112</v>
      </c>
      <c r="F213" s="410">
        <v>1658.999</v>
      </c>
      <c r="G213" s="410">
        <v>1658.999</v>
      </c>
    </row>
    <row r="214" spans="1:7" s="1" customFormat="1" ht="0.75" hidden="1" customHeight="1" x14ac:dyDescent="0.2">
      <c r="A214" s="126" t="s">
        <v>138</v>
      </c>
      <c r="B214" s="244" t="s">
        <v>256</v>
      </c>
      <c r="C214" s="127" t="s">
        <v>139</v>
      </c>
      <c r="D214" s="127"/>
      <c r="E214" s="127"/>
      <c r="F214" s="359">
        <f>F215</f>
        <v>0</v>
      </c>
      <c r="G214" s="359">
        <f>G215</f>
        <v>0</v>
      </c>
    </row>
    <row r="215" spans="1:7" s="1" customFormat="1" ht="48" hidden="1" customHeight="1" x14ac:dyDescent="0.2">
      <c r="A215" s="128" t="s">
        <v>140</v>
      </c>
      <c r="B215" s="244" t="s">
        <v>256</v>
      </c>
      <c r="C215" s="34" t="s">
        <v>141</v>
      </c>
      <c r="D215" s="127"/>
      <c r="E215" s="127"/>
      <c r="F215" s="359">
        <f>F216</f>
        <v>0</v>
      </c>
      <c r="G215" s="359">
        <f>G216</f>
        <v>0</v>
      </c>
    </row>
    <row r="216" spans="1:7" s="1" customFormat="1" ht="48.75" hidden="1" customHeight="1" x14ac:dyDescent="0.2">
      <c r="A216" s="128" t="s">
        <v>272</v>
      </c>
      <c r="B216" s="244" t="s">
        <v>256</v>
      </c>
      <c r="C216" s="34" t="s">
        <v>141</v>
      </c>
      <c r="D216" s="127" t="s">
        <v>35</v>
      </c>
      <c r="E216" s="127" t="s">
        <v>112</v>
      </c>
      <c r="F216" s="359">
        <v>0</v>
      </c>
      <c r="G216" s="359">
        <v>0</v>
      </c>
    </row>
    <row r="217" spans="1:7" s="1" customFormat="1" ht="31.5" hidden="1" customHeight="1" x14ac:dyDescent="0.2">
      <c r="A217" s="192" t="s">
        <v>151</v>
      </c>
      <c r="B217" s="244" t="s">
        <v>256</v>
      </c>
      <c r="C217" s="244" t="s">
        <v>152</v>
      </c>
      <c r="D217" s="244"/>
      <c r="E217" s="244"/>
      <c r="F217" s="410">
        <f>F218</f>
        <v>0</v>
      </c>
      <c r="G217" s="410">
        <f>G218</f>
        <v>0</v>
      </c>
    </row>
    <row r="218" spans="1:7" s="1" customFormat="1" ht="36" hidden="1" customHeight="1" x14ac:dyDescent="0.2">
      <c r="A218" s="128" t="s">
        <v>272</v>
      </c>
      <c r="B218" s="244" t="s">
        <v>256</v>
      </c>
      <c r="C218" s="244" t="s">
        <v>152</v>
      </c>
      <c r="D218" s="244" t="s">
        <v>35</v>
      </c>
      <c r="E218" s="244" t="s">
        <v>112</v>
      </c>
      <c r="F218" s="410">
        <v>0</v>
      </c>
      <c r="G218" s="410">
        <v>0</v>
      </c>
    </row>
    <row r="219" spans="1:7" s="146" customFormat="1" ht="51" x14ac:dyDescent="0.2">
      <c r="A219" s="251" t="s">
        <v>14</v>
      </c>
      <c r="B219" s="252" t="s">
        <v>15</v>
      </c>
      <c r="C219" s="252"/>
      <c r="D219" s="252"/>
      <c r="E219" s="252"/>
      <c r="F219" s="409">
        <f>F220</f>
        <v>32614.528000000002</v>
      </c>
      <c r="G219" s="409">
        <f>G220</f>
        <v>32893.228999999999</v>
      </c>
    </row>
    <row r="220" spans="1:7" s="146" customFormat="1" ht="12.75" x14ac:dyDescent="0.2">
      <c r="A220" s="254" t="s">
        <v>16</v>
      </c>
      <c r="B220" s="244" t="s">
        <v>17</v>
      </c>
      <c r="C220" s="244"/>
      <c r="D220" s="244"/>
      <c r="E220" s="244"/>
      <c r="F220" s="410">
        <f>F221+F231+F238</f>
        <v>32614.528000000002</v>
      </c>
      <c r="G220" s="410">
        <f>G221+G231+G238</f>
        <v>32893.228999999999</v>
      </c>
    </row>
    <row r="221" spans="1:7" s="146" customFormat="1" ht="12.75" x14ac:dyDescent="0.2">
      <c r="A221" s="254" t="s">
        <v>143</v>
      </c>
      <c r="B221" s="244" t="s">
        <v>144</v>
      </c>
      <c r="C221" s="244"/>
      <c r="D221" s="244"/>
      <c r="E221" s="244"/>
      <c r="F221" s="410">
        <f>F222+F225+F228</f>
        <v>30546.868000000002</v>
      </c>
      <c r="G221" s="410">
        <f>G222+G225+G228</f>
        <v>30757.669000000002</v>
      </c>
    </row>
    <row r="222" spans="1:7" s="146" customFormat="1" ht="51" x14ac:dyDescent="0.2">
      <c r="A222" s="254" t="s">
        <v>453</v>
      </c>
      <c r="B222" s="244" t="s">
        <v>144</v>
      </c>
      <c r="C222" s="244" t="s">
        <v>146</v>
      </c>
      <c r="D222" s="244"/>
      <c r="E222" s="244"/>
      <c r="F222" s="410">
        <f>F223</f>
        <v>24588.993999999999</v>
      </c>
      <c r="G222" s="410">
        <f>G223</f>
        <v>24588.993999999999</v>
      </c>
    </row>
    <row r="223" spans="1:7" s="146" customFormat="1" ht="25.5" x14ac:dyDescent="0.2">
      <c r="A223" s="192" t="s">
        <v>147</v>
      </c>
      <c r="B223" s="244" t="s">
        <v>144</v>
      </c>
      <c r="C223" s="244" t="s">
        <v>148</v>
      </c>
      <c r="D223" s="244"/>
      <c r="E223" s="244"/>
      <c r="F223" s="410">
        <f>F224</f>
        <v>24588.993999999999</v>
      </c>
      <c r="G223" s="410">
        <f>G224</f>
        <v>24588.993999999999</v>
      </c>
    </row>
    <row r="224" spans="1:7" s="146" customFormat="1" ht="38.25" x14ac:dyDescent="0.2">
      <c r="A224" s="254" t="s">
        <v>149</v>
      </c>
      <c r="B224" s="244" t="s">
        <v>144</v>
      </c>
      <c r="C224" s="244" t="s">
        <v>148</v>
      </c>
      <c r="D224" s="244" t="s">
        <v>35</v>
      </c>
      <c r="E224" s="244" t="s">
        <v>47</v>
      </c>
      <c r="F224" s="410">
        <v>24588.993999999999</v>
      </c>
      <c r="G224" s="410">
        <v>24588.993999999999</v>
      </c>
    </row>
    <row r="225" spans="1:7" s="146" customFormat="1" ht="25.5" x14ac:dyDescent="0.2">
      <c r="A225" s="305" t="s">
        <v>36</v>
      </c>
      <c r="B225" s="244" t="s">
        <v>144</v>
      </c>
      <c r="C225" s="244" t="s">
        <v>139</v>
      </c>
      <c r="D225" s="244"/>
      <c r="E225" s="244"/>
      <c r="F225" s="410">
        <f>F226</f>
        <v>5760.4740000000002</v>
      </c>
      <c r="G225" s="410">
        <f>G226</f>
        <v>5971.2749999999996</v>
      </c>
    </row>
    <row r="226" spans="1:7" s="146" customFormat="1" ht="25.5" x14ac:dyDescent="0.2">
      <c r="A226" s="192" t="s">
        <v>140</v>
      </c>
      <c r="B226" s="244" t="s">
        <v>144</v>
      </c>
      <c r="C226" s="244" t="s">
        <v>141</v>
      </c>
      <c r="D226" s="244"/>
      <c r="E226" s="244"/>
      <c r="F226" s="410">
        <f>F227</f>
        <v>5760.4740000000002</v>
      </c>
      <c r="G226" s="410">
        <f>G227</f>
        <v>5971.2749999999996</v>
      </c>
    </row>
    <row r="227" spans="1:7" s="146" customFormat="1" ht="38.25" x14ac:dyDescent="0.2">
      <c r="A227" s="254" t="s">
        <v>149</v>
      </c>
      <c r="B227" s="244" t="s">
        <v>144</v>
      </c>
      <c r="C227" s="244" t="s">
        <v>141</v>
      </c>
      <c r="D227" s="244" t="s">
        <v>35</v>
      </c>
      <c r="E227" s="244" t="s">
        <v>47</v>
      </c>
      <c r="F227" s="410">
        <v>5760.4740000000002</v>
      </c>
      <c r="G227" s="410">
        <v>5971.2749999999996</v>
      </c>
    </row>
    <row r="228" spans="1:7" s="146" customFormat="1" ht="12.75" x14ac:dyDescent="0.2">
      <c r="A228" s="305" t="s">
        <v>38</v>
      </c>
      <c r="B228" s="244" t="s">
        <v>144</v>
      </c>
      <c r="C228" s="244" t="s">
        <v>150</v>
      </c>
      <c r="D228" s="244"/>
      <c r="E228" s="244"/>
      <c r="F228" s="410">
        <f>F229</f>
        <v>197.4</v>
      </c>
      <c r="G228" s="410">
        <f>G229</f>
        <v>197.4</v>
      </c>
    </row>
    <row r="229" spans="1:7" s="146" customFormat="1" ht="12.75" x14ac:dyDescent="0.2">
      <c r="A229" s="192" t="s">
        <v>151</v>
      </c>
      <c r="B229" s="244" t="s">
        <v>144</v>
      </c>
      <c r="C229" s="244" t="s">
        <v>152</v>
      </c>
      <c r="D229" s="244"/>
      <c r="E229" s="244"/>
      <c r="F229" s="410">
        <f>F230</f>
        <v>197.4</v>
      </c>
      <c r="G229" s="410">
        <f>G230</f>
        <v>197.4</v>
      </c>
    </row>
    <row r="230" spans="1:7" s="146" customFormat="1" ht="38.25" x14ac:dyDescent="0.2">
      <c r="A230" s="254" t="s">
        <v>149</v>
      </c>
      <c r="B230" s="244" t="s">
        <v>144</v>
      </c>
      <c r="C230" s="244" t="s">
        <v>152</v>
      </c>
      <c r="D230" s="244" t="s">
        <v>35</v>
      </c>
      <c r="E230" s="244" t="s">
        <v>47</v>
      </c>
      <c r="F230" s="410">
        <v>197.4</v>
      </c>
      <c r="G230" s="410">
        <v>197.4</v>
      </c>
    </row>
    <row r="231" spans="1:7" s="146" customFormat="1" ht="48" x14ac:dyDescent="0.2">
      <c r="A231" s="325" t="s">
        <v>264</v>
      </c>
      <c r="B231" s="306" t="s">
        <v>265</v>
      </c>
      <c r="C231" s="306"/>
      <c r="D231" s="244"/>
      <c r="E231" s="244"/>
      <c r="F231" s="411">
        <f>F232+F235</f>
        <v>2057.1</v>
      </c>
      <c r="G231" s="411">
        <f>G232+G235</f>
        <v>2125</v>
      </c>
    </row>
    <row r="232" spans="1:7" s="146" customFormat="1" ht="60" x14ac:dyDescent="0.2">
      <c r="A232" s="326" t="s">
        <v>145</v>
      </c>
      <c r="B232" s="306" t="s">
        <v>265</v>
      </c>
      <c r="C232" s="306" t="s">
        <v>146</v>
      </c>
      <c r="D232" s="244"/>
      <c r="E232" s="244"/>
      <c r="F232" s="411">
        <f>F233</f>
        <v>1996.048</v>
      </c>
      <c r="G232" s="411">
        <f>G233</f>
        <v>2063.9479999999999</v>
      </c>
    </row>
    <row r="233" spans="1:7" s="146" customFormat="1" ht="24" x14ac:dyDescent="0.2">
      <c r="A233" s="327" t="s">
        <v>147</v>
      </c>
      <c r="B233" s="306" t="s">
        <v>265</v>
      </c>
      <c r="C233" s="306" t="s">
        <v>148</v>
      </c>
      <c r="D233" s="244"/>
      <c r="E233" s="244"/>
      <c r="F233" s="411">
        <f>F234</f>
        <v>1996.048</v>
      </c>
      <c r="G233" s="411">
        <f>G234</f>
        <v>2063.9479999999999</v>
      </c>
    </row>
    <row r="234" spans="1:7" s="146" customFormat="1" ht="24" x14ac:dyDescent="0.2">
      <c r="A234" s="328" t="s">
        <v>266</v>
      </c>
      <c r="B234" s="306" t="s">
        <v>265</v>
      </c>
      <c r="C234" s="306" t="s">
        <v>148</v>
      </c>
      <c r="D234" s="244" t="s">
        <v>59</v>
      </c>
      <c r="E234" s="244" t="s">
        <v>267</v>
      </c>
      <c r="F234" s="411">
        <v>1996.048</v>
      </c>
      <c r="G234" s="411">
        <v>2063.9479999999999</v>
      </c>
    </row>
    <row r="235" spans="1:7" s="146" customFormat="1" ht="24" x14ac:dyDescent="0.2">
      <c r="A235" s="328" t="s">
        <v>36</v>
      </c>
      <c r="B235" s="306" t="s">
        <v>265</v>
      </c>
      <c r="C235" s="306" t="s">
        <v>139</v>
      </c>
      <c r="D235" s="244"/>
      <c r="E235" s="244"/>
      <c r="F235" s="411">
        <f>F236</f>
        <v>61.052</v>
      </c>
      <c r="G235" s="411">
        <f>G236</f>
        <v>61.052</v>
      </c>
    </row>
    <row r="236" spans="1:7" s="146" customFormat="1" ht="24" x14ac:dyDescent="0.2">
      <c r="A236" s="327" t="s">
        <v>140</v>
      </c>
      <c r="B236" s="306" t="s">
        <v>265</v>
      </c>
      <c r="C236" s="306" t="s">
        <v>141</v>
      </c>
      <c r="D236" s="244"/>
      <c r="E236" s="244"/>
      <c r="F236" s="411">
        <f>F237</f>
        <v>61.052</v>
      </c>
      <c r="G236" s="411">
        <f>G237</f>
        <v>61.052</v>
      </c>
    </row>
    <row r="237" spans="1:7" s="146" customFormat="1" ht="24" x14ac:dyDescent="0.2">
      <c r="A237" s="328" t="s">
        <v>266</v>
      </c>
      <c r="B237" s="306" t="s">
        <v>265</v>
      </c>
      <c r="C237" s="306" t="s">
        <v>141</v>
      </c>
      <c r="D237" s="244" t="s">
        <v>59</v>
      </c>
      <c r="E237" s="244" t="s">
        <v>267</v>
      </c>
      <c r="F237" s="411">
        <v>61.052</v>
      </c>
      <c r="G237" s="411">
        <v>61.052</v>
      </c>
    </row>
    <row r="238" spans="1:7" s="146" customFormat="1" ht="36" x14ac:dyDescent="0.2">
      <c r="A238" s="329" t="s">
        <v>268</v>
      </c>
      <c r="B238" s="244" t="s">
        <v>269</v>
      </c>
      <c r="C238" s="244"/>
      <c r="D238" s="244"/>
      <c r="E238" s="244"/>
      <c r="F238" s="410">
        <f>F240+F243</f>
        <v>10.559999999999999</v>
      </c>
      <c r="G238" s="410">
        <f>G240+G243</f>
        <v>10.559999999999999</v>
      </c>
    </row>
    <row r="239" spans="1:7" s="146" customFormat="1" ht="60" hidden="1" x14ac:dyDescent="0.2">
      <c r="A239" s="326" t="s">
        <v>145</v>
      </c>
      <c r="B239" s="244" t="s">
        <v>269</v>
      </c>
      <c r="C239" s="244" t="s">
        <v>146</v>
      </c>
      <c r="D239" s="244"/>
      <c r="E239" s="244"/>
      <c r="F239" s="410">
        <f>F240</f>
        <v>0</v>
      </c>
      <c r="G239" s="410">
        <f>G240</f>
        <v>0</v>
      </c>
    </row>
    <row r="240" spans="1:7" s="146" customFormat="1" ht="24" hidden="1" x14ac:dyDescent="0.2">
      <c r="A240" s="327" t="s">
        <v>147</v>
      </c>
      <c r="B240" s="244" t="s">
        <v>269</v>
      </c>
      <c r="C240" s="306" t="s">
        <v>148</v>
      </c>
      <c r="D240" s="244"/>
      <c r="E240" s="244"/>
      <c r="F240" s="410">
        <f>F241</f>
        <v>0</v>
      </c>
      <c r="G240" s="410">
        <f>G241</f>
        <v>0</v>
      </c>
    </row>
    <row r="241" spans="1:7" s="146" customFormat="1" ht="24" hidden="1" x14ac:dyDescent="0.2">
      <c r="A241" s="328" t="s">
        <v>266</v>
      </c>
      <c r="B241" s="244" t="s">
        <v>269</v>
      </c>
      <c r="C241" s="306" t="s">
        <v>148</v>
      </c>
      <c r="D241" s="244" t="s">
        <v>59</v>
      </c>
      <c r="E241" s="244" t="s">
        <v>267</v>
      </c>
      <c r="F241" s="410">
        <v>0</v>
      </c>
      <c r="G241" s="410">
        <v>0</v>
      </c>
    </row>
    <row r="242" spans="1:7" s="146" customFormat="1" ht="24" x14ac:dyDescent="0.2">
      <c r="A242" s="328" t="s">
        <v>36</v>
      </c>
      <c r="B242" s="244" t="s">
        <v>269</v>
      </c>
      <c r="C242" s="306" t="s">
        <v>139</v>
      </c>
      <c r="D242" s="244"/>
      <c r="E242" s="244"/>
      <c r="F242" s="410">
        <f>F243</f>
        <v>10.559999999999999</v>
      </c>
      <c r="G242" s="410">
        <f>G243</f>
        <v>10.559999999999999</v>
      </c>
    </row>
    <row r="243" spans="1:7" s="146" customFormat="1" ht="24" x14ac:dyDescent="0.2">
      <c r="A243" s="327" t="s">
        <v>140</v>
      </c>
      <c r="B243" s="244" t="s">
        <v>269</v>
      </c>
      <c r="C243" s="306" t="s">
        <v>141</v>
      </c>
      <c r="D243" s="244"/>
      <c r="E243" s="244"/>
      <c r="F243" s="410">
        <f>F244</f>
        <v>10.559999999999999</v>
      </c>
      <c r="G243" s="410">
        <f>G244</f>
        <v>10.559999999999999</v>
      </c>
    </row>
    <row r="244" spans="1:7" s="146" customFormat="1" ht="24" x14ac:dyDescent="0.2">
      <c r="A244" s="328" t="s">
        <v>266</v>
      </c>
      <c r="B244" s="244" t="s">
        <v>269</v>
      </c>
      <c r="C244" s="306" t="s">
        <v>141</v>
      </c>
      <c r="D244" s="244" t="s">
        <v>59</v>
      </c>
      <c r="E244" s="244" t="s">
        <v>267</v>
      </c>
      <c r="F244" s="410">
        <f>10.7-0.14</f>
        <v>10.559999999999999</v>
      </c>
      <c r="G244" s="410">
        <f>10.7-0.14</f>
        <v>10.559999999999999</v>
      </c>
    </row>
    <row r="245" spans="1:7" s="146" customFormat="1" ht="51" x14ac:dyDescent="0.2">
      <c r="A245" s="254" t="s">
        <v>158</v>
      </c>
      <c r="B245" s="244" t="s">
        <v>159</v>
      </c>
      <c r="C245" s="244"/>
      <c r="D245" s="244"/>
      <c r="E245" s="244"/>
      <c r="F245" s="411">
        <f>SUM(F246)</f>
        <v>1658.999</v>
      </c>
      <c r="G245" s="411">
        <f>SUM(G246)</f>
        <v>1658.999</v>
      </c>
    </row>
    <row r="246" spans="1:7" s="146" customFormat="1" ht="12.75" x14ac:dyDescent="0.2">
      <c r="A246" s="254" t="s">
        <v>16</v>
      </c>
      <c r="B246" s="244" t="s">
        <v>160</v>
      </c>
      <c r="C246" s="244"/>
      <c r="D246" s="244"/>
      <c r="E246" s="244"/>
      <c r="F246" s="411">
        <f>SUM(F247)</f>
        <v>1658.999</v>
      </c>
      <c r="G246" s="411">
        <f>SUM(G247)</f>
        <v>1658.999</v>
      </c>
    </row>
    <row r="247" spans="1:7" s="146" customFormat="1" ht="38.25" x14ac:dyDescent="0.2">
      <c r="A247" s="254" t="s">
        <v>161</v>
      </c>
      <c r="B247" s="244" t="s">
        <v>162</v>
      </c>
      <c r="C247" s="244"/>
      <c r="D247" s="244"/>
      <c r="E247" s="244"/>
      <c r="F247" s="411">
        <f t="shared" ref="F247:G249" si="17">F248</f>
        <v>1658.999</v>
      </c>
      <c r="G247" s="411">
        <f t="shared" si="17"/>
        <v>1658.999</v>
      </c>
    </row>
    <row r="248" spans="1:7" s="146" customFormat="1" ht="51" x14ac:dyDescent="0.2">
      <c r="A248" s="254" t="s">
        <v>453</v>
      </c>
      <c r="B248" s="244" t="s">
        <v>162</v>
      </c>
      <c r="C248" s="244" t="s">
        <v>146</v>
      </c>
      <c r="D248" s="244"/>
      <c r="E248" s="244"/>
      <c r="F248" s="411">
        <f t="shared" si="17"/>
        <v>1658.999</v>
      </c>
      <c r="G248" s="411">
        <f t="shared" si="17"/>
        <v>1658.999</v>
      </c>
    </row>
    <row r="249" spans="1:7" s="146" customFormat="1" ht="25.5" x14ac:dyDescent="0.2">
      <c r="A249" s="192" t="s">
        <v>147</v>
      </c>
      <c r="B249" s="244" t="s">
        <v>162</v>
      </c>
      <c r="C249" s="244" t="s">
        <v>148</v>
      </c>
      <c r="D249" s="244"/>
      <c r="E249" s="244"/>
      <c r="F249" s="411">
        <f t="shared" si="17"/>
        <v>1658.999</v>
      </c>
      <c r="G249" s="411">
        <f t="shared" si="17"/>
        <v>1658.999</v>
      </c>
    </row>
    <row r="250" spans="1:7" s="146" customFormat="1" ht="38.25" x14ac:dyDescent="0.2">
      <c r="A250" s="254" t="s">
        <v>149</v>
      </c>
      <c r="B250" s="244" t="s">
        <v>162</v>
      </c>
      <c r="C250" s="244" t="s">
        <v>148</v>
      </c>
      <c r="D250" s="244" t="s">
        <v>35</v>
      </c>
      <c r="E250" s="244" t="s">
        <v>47</v>
      </c>
      <c r="F250" s="411">
        <v>1658.999</v>
      </c>
      <c r="G250" s="411">
        <v>1658.999</v>
      </c>
    </row>
    <row r="251" spans="1:7" s="146" customFormat="1" ht="25.5" x14ac:dyDescent="0.2">
      <c r="A251" s="249" t="s">
        <v>163</v>
      </c>
      <c r="B251" s="250" t="s">
        <v>164</v>
      </c>
      <c r="C251" s="250"/>
      <c r="D251" s="244"/>
      <c r="E251" s="244"/>
      <c r="F251" s="408">
        <f t="shared" ref="F251:G253" si="18">SUM(F252)</f>
        <v>2758.7269999999999</v>
      </c>
      <c r="G251" s="408">
        <f t="shared" si="18"/>
        <v>2811.2289999999998</v>
      </c>
    </row>
    <row r="252" spans="1:7" s="146" customFormat="1" ht="13.5" x14ac:dyDescent="0.2">
      <c r="A252" s="246" t="s">
        <v>16</v>
      </c>
      <c r="B252" s="247" t="s">
        <v>165</v>
      </c>
      <c r="C252" s="247"/>
      <c r="D252" s="247"/>
      <c r="E252" s="247"/>
      <c r="F252" s="412">
        <f t="shared" si="18"/>
        <v>2758.7269999999999</v>
      </c>
      <c r="G252" s="412">
        <f t="shared" si="18"/>
        <v>2811.2289999999998</v>
      </c>
    </row>
    <row r="253" spans="1:7" s="146" customFormat="1" ht="12.75" x14ac:dyDescent="0.2">
      <c r="A253" s="251" t="s">
        <v>16</v>
      </c>
      <c r="B253" s="252" t="s">
        <v>166</v>
      </c>
      <c r="C253" s="252"/>
      <c r="D253" s="252"/>
      <c r="E253" s="252"/>
      <c r="F253" s="409">
        <f t="shared" si="18"/>
        <v>2758.7269999999999</v>
      </c>
      <c r="G253" s="409">
        <f t="shared" si="18"/>
        <v>2811.2289999999998</v>
      </c>
    </row>
    <row r="254" spans="1:7" s="146" customFormat="1" ht="12.75" x14ac:dyDescent="0.2">
      <c r="A254" s="254" t="s">
        <v>167</v>
      </c>
      <c r="B254" s="244" t="s">
        <v>168</v>
      </c>
      <c r="C254" s="244"/>
      <c r="D254" s="244"/>
      <c r="E254" s="244"/>
      <c r="F254" s="410">
        <f>F257+F258</f>
        <v>2758.7269999999999</v>
      </c>
      <c r="G254" s="410">
        <f>G257+G258</f>
        <v>2811.2289999999998</v>
      </c>
    </row>
    <row r="255" spans="1:7" s="146" customFormat="1" ht="25.5" x14ac:dyDescent="0.2">
      <c r="A255" s="305" t="s">
        <v>36</v>
      </c>
      <c r="B255" s="244" t="s">
        <v>168</v>
      </c>
      <c r="C255" s="244" t="s">
        <v>139</v>
      </c>
      <c r="D255" s="244"/>
      <c r="E255" s="244"/>
      <c r="F255" s="410">
        <f>F256</f>
        <v>2697.7269999999999</v>
      </c>
      <c r="G255" s="410">
        <f>G256</f>
        <v>2750.2289999999998</v>
      </c>
    </row>
    <row r="256" spans="1:7" s="146" customFormat="1" ht="25.5" x14ac:dyDescent="0.2">
      <c r="A256" s="192" t="s">
        <v>140</v>
      </c>
      <c r="B256" s="244" t="s">
        <v>168</v>
      </c>
      <c r="C256" s="244" t="s">
        <v>141</v>
      </c>
      <c r="D256" s="244"/>
      <c r="E256" s="244"/>
      <c r="F256" s="410">
        <f>F257</f>
        <v>2697.7269999999999</v>
      </c>
      <c r="G256" s="410">
        <f>G257</f>
        <v>2750.2289999999998</v>
      </c>
    </row>
    <row r="257" spans="1:7" s="146" customFormat="1" ht="12.75" x14ac:dyDescent="0.2">
      <c r="A257" s="254" t="s">
        <v>169</v>
      </c>
      <c r="B257" s="244" t="s">
        <v>168</v>
      </c>
      <c r="C257" s="244" t="s">
        <v>141</v>
      </c>
      <c r="D257" s="244" t="s">
        <v>35</v>
      </c>
      <c r="E257" s="244" t="s">
        <v>170</v>
      </c>
      <c r="F257" s="410">
        <v>2697.7269999999999</v>
      </c>
      <c r="G257" s="410">
        <v>2750.2289999999998</v>
      </c>
    </row>
    <row r="258" spans="1:7" s="146" customFormat="1" ht="12.75" x14ac:dyDescent="0.2">
      <c r="A258" s="196" t="s">
        <v>38</v>
      </c>
      <c r="B258" s="244" t="s">
        <v>168</v>
      </c>
      <c r="C258" s="34" t="s">
        <v>150</v>
      </c>
      <c r="D258" s="34"/>
      <c r="E258" s="34"/>
      <c r="F258" s="410">
        <f>F259</f>
        <v>61</v>
      </c>
      <c r="G258" s="410">
        <f>G259</f>
        <v>61</v>
      </c>
    </row>
    <row r="259" spans="1:7" s="146" customFormat="1" ht="12.75" x14ac:dyDescent="0.2">
      <c r="A259" s="192" t="s">
        <v>151</v>
      </c>
      <c r="B259" s="244" t="s">
        <v>168</v>
      </c>
      <c r="C259" s="34" t="s">
        <v>152</v>
      </c>
      <c r="D259" s="34"/>
      <c r="E259" s="34"/>
      <c r="F259" s="410">
        <f>F260</f>
        <v>61</v>
      </c>
      <c r="G259" s="410">
        <f>G260</f>
        <v>61</v>
      </c>
    </row>
    <row r="260" spans="1:7" s="146" customFormat="1" ht="12.75" x14ac:dyDescent="0.2">
      <c r="A260" s="254" t="s">
        <v>169</v>
      </c>
      <c r="B260" s="244" t="s">
        <v>168</v>
      </c>
      <c r="C260" s="34" t="s">
        <v>152</v>
      </c>
      <c r="D260" s="34" t="s">
        <v>35</v>
      </c>
      <c r="E260" s="34" t="s">
        <v>170</v>
      </c>
      <c r="F260" s="410">
        <v>61</v>
      </c>
      <c r="G260" s="410">
        <v>61</v>
      </c>
    </row>
    <row r="261" spans="1:7" s="146" customFormat="1" ht="38.25" x14ac:dyDescent="0.2">
      <c r="A261" s="249" t="s">
        <v>171</v>
      </c>
      <c r="B261" s="250" t="s">
        <v>172</v>
      </c>
      <c r="C261" s="250"/>
      <c r="D261" s="250"/>
      <c r="E261" s="250"/>
      <c r="F261" s="408">
        <f>F262</f>
        <v>8568.9</v>
      </c>
      <c r="G261" s="408">
        <f>G262</f>
        <v>8353.478000000001</v>
      </c>
    </row>
    <row r="262" spans="1:7" s="146" customFormat="1" ht="13.5" x14ac:dyDescent="0.2">
      <c r="A262" s="246" t="s">
        <v>16</v>
      </c>
      <c r="B262" s="247" t="s">
        <v>173</v>
      </c>
      <c r="C262" s="247"/>
      <c r="D262" s="247"/>
      <c r="E262" s="247"/>
      <c r="F262" s="412">
        <f>F263</f>
        <v>8568.9</v>
      </c>
      <c r="G262" s="412">
        <f>G263</f>
        <v>8353.478000000001</v>
      </c>
    </row>
    <row r="263" spans="1:7" s="146" customFormat="1" ht="12.75" x14ac:dyDescent="0.2">
      <c r="A263" s="251" t="s">
        <v>16</v>
      </c>
      <c r="B263" s="252" t="s">
        <v>174</v>
      </c>
      <c r="C263" s="252"/>
      <c r="D263" s="252"/>
      <c r="E263" s="252"/>
      <c r="F263" s="409">
        <f>F268+F281+F285+F289+F293+F297+F301+F264+F305+F272</f>
        <v>8568.9</v>
      </c>
      <c r="G263" s="409">
        <f>G268+G281+G285+G289+G293+G297+G301+G264+G305+G272</f>
        <v>8353.478000000001</v>
      </c>
    </row>
    <row r="264" spans="1:7" s="146" customFormat="1" ht="12.75" x14ac:dyDescent="0.2">
      <c r="A264" s="254" t="s">
        <v>196</v>
      </c>
      <c r="B264" s="244" t="s">
        <v>197</v>
      </c>
      <c r="C264" s="244"/>
      <c r="D264" s="244"/>
      <c r="E264" s="244"/>
      <c r="F264" s="410">
        <f>F266</f>
        <v>1485.9</v>
      </c>
      <c r="G264" s="410">
        <f>G266</f>
        <v>1485.9</v>
      </c>
    </row>
    <row r="265" spans="1:7" s="146" customFormat="1" ht="12.75" x14ac:dyDescent="0.2">
      <c r="A265" s="254" t="s">
        <v>56</v>
      </c>
      <c r="B265" s="244" t="s">
        <v>197</v>
      </c>
      <c r="C265" s="244" t="s">
        <v>198</v>
      </c>
      <c r="D265" s="244"/>
      <c r="E265" s="244"/>
      <c r="F265" s="410">
        <f>F266</f>
        <v>1485.9</v>
      </c>
      <c r="G265" s="410">
        <f>G266</f>
        <v>1485.9</v>
      </c>
    </row>
    <row r="266" spans="1:7" s="146" customFormat="1" ht="25.5" x14ac:dyDescent="0.2">
      <c r="A266" s="330" t="s">
        <v>57</v>
      </c>
      <c r="B266" s="244" t="s">
        <v>197</v>
      </c>
      <c r="C266" s="244" t="s">
        <v>199</v>
      </c>
      <c r="D266" s="244"/>
      <c r="E266" s="244"/>
      <c r="F266" s="410">
        <f>F267</f>
        <v>1485.9</v>
      </c>
      <c r="G266" s="410">
        <f>G267</f>
        <v>1485.9</v>
      </c>
    </row>
    <row r="267" spans="1:7" s="146" customFormat="1" ht="12.75" x14ac:dyDescent="0.2">
      <c r="A267" s="38" t="s">
        <v>200</v>
      </c>
      <c r="B267" s="244" t="s">
        <v>197</v>
      </c>
      <c r="C267" s="244" t="s">
        <v>199</v>
      </c>
      <c r="D267" s="244" t="s">
        <v>201</v>
      </c>
      <c r="E267" s="244" t="s">
        <v>35</v>
      </c>
      <c r="F267" s="410">
        <v>1485.9</v>
      </c>
      <c r="G267" s="410">
        <v>1485.9</v>
      </c>
    </row>
    <row r="268" spans="1:7" s="146" customFormat="1" ht="38.25" x14ac:dyDescent="0.2">
      <c r="A268" s="254" t="s">
        <v>175</v>
      </c>
      <c r="B268" s="244" t="s">
        <v>176</v>
      </c>
      <c r="C268" s="244"/>
      <c r="D268" s="244"/>
      <c r="E268" s="244"/>
      <c r="F268" s="410">
        <f t="shared" ref="F268:G270" si="19">F269</f>
        <v>1000</v>
      </c>
      <c r="G268" s="410">
        <f t="shared" si="19"/>
        <v>1000</v>
      </c>
    </row>
    <row r="269" spans="1:7" s="146" customFormat="1" ht="12.75" x14ac:dyDescent="0.2">
      <c r="A269" s="305" t="s">
        <v>38</v>
      </c>
      <c r="B269" s="244" t="s">
        <v>176</v>
      </c>
      <c r="C269" s="244" t="s">
        <v>150</v>
      </c>
      <c r="D269" s="244"/>
      <c r="E269" s="244"/>
      <c r="F269" s="410">
        <f t="shared" si="19"/>
        <v>1000</v>
      </c>
      <c r="G269" s="410">
        <f t="shared" si="19"/>
        <v>1000</v>
      </c>
    </row>
    <row r="270" spans="1:7" s="146" customFormat="1" ht="12.75" x14ac:dyDescent="0.2">
      <c r="A270" s="192" t="s">
        <v>177</v>
      </c>
      <c r="B270" s="244" t="s">
        <v>176</v>
      </c>
      <c r="C270" s="244" t="s">
        <v>178</v>
      </c>
      <c r="D270" s="244"/>
      <c r="E270" s="244"/>
      <c r="F270" s="410">
        <f t="shared" si="19"/>
        <v>1000</v>
      </c>
      <c r="G270" s="410">
        <f t="shared" si="19"/>
        <v>1000</v>
      </c>
    </row>
    <row r="271" spans="1:7" s="146" customFormat="1" ht="12.75" x14ac:dyDescent="0.2">
      <c r="A271" s="254" t="s">
        <v>179</v>
      </c>
      <c r="B271" s="244" t="s">
        <v>176</v>
      </c>
      <c r="C271" s="244" t="s">
        <v>178</v>
      </c>
      <c r="D271" s="244" t="s">
        <v>35</v>
      </c>
      <c r="E271" s="244" t="s">
        <v>34</v>
      </c>
      <c r="F271" s="410">
        <v>1000</v>
      </c>
      <c r="G271" s="410">
        <v>1000</v>
      </c>
    </row>
    <row r="272" spans="1:7" s="146" customFormat="1" ht="25.5" x14ac:dyDescent="0.2">
      <c r="A272" s="254" t="s">
        <v>180</v>
      </c>
      <c r="B272" s="244" t="s">
        <v>181</v>
      </c>
      <c r="C272" s="244"/>
      <c r="D272" s="244"/>
      <c r="E272" s="244"/>
      <c r="F272" s="410">
        <f>F273+F279</f>
        <v>1497.8</v>
      </c>
      <c r="G272" s="410">
        <f>G273+G279</f>
        <v>1549.6000000000001</v>
      </c>
    </row>
    <row r="273" spans="1:7" s="146" customFormat="1" ht="51" x14ac:dyDescent="0.2">
      <c r="A273" s="254" t="s">
        <v>453</v>
      </c>
      <c r="B273" s="244" t="s">
        <v>181</v>
      </c>
      <c r="C273" s="244" t="s">
        <v>146</v>
      </c>
      <c r="D273" s="244"/>
      <c r="E273" s="244"/>
      <c r="F273" s="410">
        <f>F274</f>
        <v>1497.8</v>
      </c>
      <c r="G273" s="410">
        <f>G274</f>
        <v>1549.6000000000001</v>
      </c>
    </row>
    <row r="274" spans="1:7" s="146" customFormat="1" ht="25.5" x14ac:dyDescent="0.2">
      <c r="A274" s="192" t="s">
        <v>147</v>
      </c>
      <c r="B274" s="244" t="s">
        <v>181</v>
      </c>
      <c r="C274" s="244" t="s">
        <v>148</v>
      </c>
      <c r="D274" s="244"/>
      <c r="E274" s="244"/>
      <c r="F274" s="410">
        <f>F275</f>
        <v>1497.8</v>
      </c>
      <c r="G274" s="410">
        <f>G275</f>
        <v>1549.6000000000001</v>
      </c>
    </row>
    <row r="275" spans="1:7" s="146" customFormat="1" ht="20.25" customHeight="1" x14ac:dyDescent="0.2">
      <c r="A275" s="254" t="s">
        <v>182</v>
      </c>
      <c r="B275" s="244" t="s">
        <v>181</v>
      </c>
      <c r="C275" s="244" t="s">
        <v>148</v>
      </c>
      <c r="D275" s="244" t="s">
        <v>112</v>
      </c>
      <c r="E275" s="244" t="s">
        <v>59</v>
      </c>
      <c r="F275" s="410">
        <f>1486.7+11.1</f>
        <v>1497.8</v>
      </c>
      <c r="G275" s="410">
        <f>1486.7+62.9</f>
        <v>1549.6000000000001</v>
      </c>
    </row>
    <row r="276" spans="1:7" s="4" customFormat="1" ht="63.75" hidden="1" x14ac:dyDescent="0.25">
      <c r="A276" s="254" t="s">
        <v>145</v>
      </c>
      <c r="B276" s="244" t="s">
        <v>181</v>
      </c>
      <c r="C276" s="244" t="s">
        <v>139</v>
      </c>
      <c r="D276" s="244"/>
      <c r="E276" s="244"/>
      <c r="F276" s="410">
        <f>F277</f>
        <v>0</v>
      </c>
      <c r="G276" s="410">
        <f>G277</f>
        <v>0</v>
      </c>
    </row>
    <row r="277" spans="1:7" s="4" customFormat="1" ht="25.5" hidden="1" x14ac:dyDescent="0.25">
      <c r="A277" s="192" t="s">
        <v>147</v>
      </c>
      <c r="B277" s="244" t="s">
        <v>181</v>
      </c>
      <c r="C277" s="244" t="s">
        <v>141</v>
      </c>
      <c r="D277" s="244"/>
      <c r="E277" s="244"/>
      <c r="F277" s="410">
        <f>F278</f>
        <v>0</v>
      </c>
      <c r="G277" s="410">
        <f>G278</f>
        <v>0</v>
      </c>
    </row>
    <row r="278" spans="1:7" s="4" customFormat="1" ht="15.75" hidden="1" x14ac:dyDescent="0.25">
      <c r="A278" s="254" t="s">
        <v>182</v>
      </c>
      <c r="B278" s="244" t="s">
        <v>181</v>
      </c>
      <c r="C278" s="244" t="s">
        <v>141</v>
      </c>
      <c r="D278" s="244" t="s">
        <v>112</v>
      </c>
      <c r="E278" s="244" t="s">
        <v>59</v>
      </c>
      <c r="F278" s="410">
        <v>0</v>
      </c>
      <c r="G278" s="410">
        <v>0</v>
      </c>
    </row>
    <row r="279" spans="1:7" s="4" customFormat="1" ht="25.5" hidden="1" x14ac:dyDescent="0.25">
      <c r="A279" s="192" t="s">
        <v>140</v>
      </c>
      <c r="B279" s="244" t="s">
        <v>181</v>
      </c>
      <c r="C279" s="244" t="s">
        <v>141</v>
      </c>
      <c r="D279" s="244"/>
      <c r="E279" s="244"/>
      <c r="F279" s="410">
        <f>F280</f>
        <v>0</v>
      </c>
      <c r="G279" s="410">
        <v>0</v>
      </c>
    </row>
    <row r="280" spans="1:7" s="4" customFormat="1" ht="39" hidden="1" customHeight="1" x14ac:dyDescent="0.25">
      <c r="A280" s="254" t="s">
        <v>182</v>
      </c>
      <c r="B280" s="244" t="s">
        <v>181</v>
      </c>
      <c r="C280" s="244" t="s">
        <v>141</v>
      </c>
      <c r="D280" s="244" t="s">
        <v>112</v>
      </c>
      <c r="E280" s="244" t="s">
        <v>59</v>
      </c>
      <c r="F280" s="410">
        <v>0</v>
      </c>
      <c r="G280" s="410">
        <v>0</v>
      </c>
    </row>
    <row r="281" spans="1:7" s="146" customFormat="1" ht="35.25" customHeight="1" x14ac:dyDescent="0.2">
      <c r="A281" s="254" t="s">
        <v>183</v>
      </c>
      <c r="B281" s="244" t="s">
        <v>184</v>
      </c>
      <c r="C281" s="244"/>
      <c r="D281" s="244"/>
      <c r="E281" s="244"/>
      <c r="F281" s="410">
        <f>F283</f>
        <v>200</v>
      </c>
      <c r="G281" s="410">
        <f>G283</f>
        <v>200</v>
      </c>
    </row>
    <row r="282" spans="1:7" s="146" customFormat="1" ht="37.5" customHeight="1" x14ac:dyDescent="0.2">
      <c r="A282" s="305" t="s">
        <v>36</v>
      </c>
      <c r="B282" s="244" t="s">
        <v>184</v>
      </c>
      <c r="C282" s="244" t="s">
        <v>139</v>
      </c>
      <c r="D282" s="244"/>
      <c r="E282" s="244"/>
      <c r="F282" s="410">
        <f>F283</f>
        <v>200</v>
      </c>
      <c r="G282" s="410">
        <f>G283</f>
        <v>200</v>
      </c>
    </row>
    <row r="283" spans="1:7" s="146" customFormat="1" ht="28.5" customHeight="1" x14ac:dyDescent="0.2">
      <c r="A283" s="192" t="s">
        <v>140</v>
      </c>
      <c r="B283" s="244" t="s">
        <v>184</v>
      </c>
      <c r="C283" s="244" t="s">
        <v>141</v>
      </c>
      <c r="D283" s="244"/>
      <c r="E283" s="244"/>
      <c r="F283" s="410">
        <f>F284</f>
        <v>200</v>
      </c>
      <c r="G283" s="410">
        <f>G284</f>
        <v>200</v>
      </c>
    </row>
    <row r="284" spans="1:7" s="146" customFormat="1" ht="28.5" customHeight="1" x14ac:dyDescent="0.2">
      <c r="A284" s="254" t="s">
        <v>46</v>
      </c>
      <c r="B284" s="244" t="s">
        <v>184</v>
      </c>
      <c r="C284" s="244" t="s">
        <v>141</v>
      </c>
      <c r="D284" s="244" t="s">
        <v>47</v>
      </c>
      <c r="E284" s="244" t="s">
        <v>48</v>
      </c>
      <c r="F284" s="410">
        <v>200</v>
      </c>
      <c r="G284" s="410">
        <v>200</v>
      </c>
    </row>
    <row r="285" spans="1:7" s="146" customFormat="1" ht="12.75" x14ac:dyDescent="0.2">
      <c r="A285" s="254" t="s">
        <v>185</v>
      </c>
      <c r="B285" s="244" t="s">
        <v>186</v>
      </c>
      <c r="C285" s="244"/>
      <c r="D285" s="244"/>
      <c r="E285" s="244"/>
      <c r="F285" s="410">
        <f t="shared" ref="F285:G287" si="20">F286</f>
        <v>400</v>
      </c>
      <c r="G285" s="410">
        <f t="shared" si="20"/>
        <v>400</v>
      </c>
    </row>
    <row r="286" spans="1:7" s="146" customFormat="1" ht="25.5" x14ac:dyDescent="0.2">
      <c r="A286" s="305" t="s">
        <v>36</v>
      </c>
      <c r="B286" s="244" t="s">
        <v>186</v>
      </c>
      <c r="C286" s="244" t="s">
        <v>139</v>
      </c>
      <c r="D286" s="244"/>
      <c r="E286" s="244"/>
      <c r="F286" s="410">
        <f t="shared" si="20"/>
        <v>400</v>
      </c>
      <c r="G286" s="410">
        <f t="shared" si="20"/>
        <v>400</v>
      </c>
    </row>
    <row r="287" spans="1:7" s="146" customFormat="1" ht="25.5" x14ac:dyDescent="0.2">
      <c r="A287" s="192" t="s">
        <v>140</v>
      </c>
      <c r="B287" s="244" t="s">
        <v>186</v>
      </c>
      <c r="C287" s="244" t="s">
        <v>141</v>
      </c>
      <c r="D287" s="244"/>
      <c r="E287" s="244"/>
      <c r="F287" s="410">
        <f t="shared" si="20"/>
        <v>400</v>
      </c>
      <c r="G287" s="410">
        <f t="shared" si="20"/>
        <v>400</v>
      </c>
    </row>
    <row r="288" spans="1:7" s="146" customFormat="1" ht="12.75" x14ac:dyDescent="0.2">
      <c r="A288" s="254" t="s">
        <v>46</v>
      </c>
      <c r="B288" s="244" t="s">
        <v>186</v>
      </c>
      <c r="C288" s="244" t="s">
        <v>141</v>
      </c>
      <c r="D288" s="244" t="s">
        <v>47</v>
      </c>
      <c r="E288" s="244" t="s">
        <v>48</v>
      </c>
      <c r="F288" s="410">
        <v>400</v>
      </c>
      <c r="G288" s="410">
        <v>400</v>
      </c>
    </row>
    <row r="289" spans="1:7" s="146" customFormat="1" ht="38.25" customHeight="1" x14ac:dyDescent="0.2">
      <c r="A289" s="254" t="s">
        <v>187</v>
      </c>
      <c r="B289" s="244" t="s">
        <v>188</v>
      </c>
      <c r="C289" s="244"/>
      <c r="D289" s="244"/>
      <c r="E289" s="244"/>
      <c r="F289" s="410">
        <f>F291</f>
        <v>400</v>
      </c>
      <c r="G289" s="410">
        <f>G291</f>
        <v>400</v>
      </c>
    </row>
    <row r="290" spans="1:7" s="146" customFormat="1" ht="39" customHeight="1" x14ac:dyDescent="0.2">
      <c r="A290" s="305" t="s">
        <v>36</v>
      </c>
      <c r="B290" s="244" t="s">
        <v>188</v>
      </c>
      <c r="C290" s="244" t="s">
        <v>139</v>
      </c>
      <c r="D290" s="244"/>
      <c r="E290" s="244"/>
      <c r="F290" s="410">
        <f>F291</f>
        <v>400</v>
      </c>
      <c r="G290" s="410">
        <f>G291</f>
        <v>400</v>
      </c>
    </row>
    <row r="291" spans="1:7" s="146" customFormat="1" ht="29.25" customHeight="1" x14ac:dyDescent="0.2">
      <c r="A291" s="192" t="s">
        <v>140</v>
      </c>
      <c r="B291" s="244" t="s">
        <v>188</v>
      </c>
      <c r="C291" s="244" t="s">
        <v>141</v>
      </c>
      <c r="D291" s="244"/>
      <c r="E291" s="244"/>
      <c r="F291" s="410">
        <f>F292</f>
        <v>400</v>
      </c>
      <c r="G291" s="410">
        <f>G292</f>
        <v>400</v>
      </c>
    </row>
    <row r="292" spans="1:7" s="146" customFormat="1" ht="29.25" customHeight="1" x14ac:dyDescent="0.2">
      <c r="A292" s="254" t="s">
        <v>46</v>
      </c>
      <c r="B292" s="244" t="s">
        <v>188</v>
      </c>
      <c r="C292" s="244" t="s">
        <v>141</v>
      </c>
      <c r="D292" s="244" t="s">
        <v>47</v>
      </c>
      <c r="E292" s="244" t="s">
        <v>48</v>
      </c>
      <c r="F292" s="410">
        <v>400</v>
      </c>
      <c r="G292" s="410">
        <v>400</v>
      </c>
    </row>
    <row r="293" spans="1:7" s="146" customFormat="1" ht="25.5" x14ac:dyDescent="0.2">
      <c r="A293" s="254" t="s">
        <v>189</v>
      </c>
      <c r="B293" s="244" t="s">
        <v>190</v>
      </c>
      <c r="C293" s="244"/>
      <c r="D293" s="244"/>
      <c r="E293" s="244"/>
      <c r="F293" s="410">
        <f>F295</f>
        <v>2912.2</v>
      </c>
      <c r="G293" s="410">
        <f>G295</f>
        <v>2587.6779999999999</v>
      </c>
    </row>
    <row r="294" spans="1:7" s="146" customFormat="1" ht="25.5" x14ac:dyDescent="0.2">
      <c r="A294" s="305" t="s">
        <v>36</v>
      </c>
      <c r="B294" s="244" t="s">
        <v>190</v>
      </c>
      <c r="C294" s="244" t="s">
        <v>139</v>
      </c>
      <c r="D294" s="244"/>
      <c r="E294" s="244"/>
      <c r="F294" s="410">
        <f>F295</f>
        <v>2912.2</v>
      </c>
      <c r="G294" s="410">
        <f>G295</f>
        <v>2587.6779999999999</v>
      </c>
    </row>
    <row r="295" spans="1:7" s="146" customFormat="1" ht="25.5" x14ac:dyDescent="0.2">
      <c r="A295" s="192" t="s">
        <v>140</v>
      </c>
      <c r="B295" s="244" t="s">
        <v>190</v>
      </c>
      <c r="C295" s="244" t="s">
        <v>141</v>
      </c>
      <c r="D295" s="244"/>
      <c r="E295" s="244"/>
      <c r="F295" s="410">
        <f>F296</f>
        <v>2912.2</v>
      </c>
      <c r="G295" s="410">
        <f>G296</f>
        <v>2587.6779999999999</v>
      </c>
    </row>
    <row r="296" spans="1:7" s="146" customFormat="1" ht="27.75" customHeight="1" x14ac:dyDescent="0.2">
      <c r="A296" s="254" t="s">
        <v>191</v>
      </c>
      <c r="B296" s="244" t="s">
        <v>190</v>
      </c>
      <c r="C296" s="244" t="s">
        <v>141</v>
      </c>
      <c r="D296" s="244" t="s">
        <v>111</v>
      </c>
      <c r="E296" s="244" t="s">
        <v>35</v>
      </c>
      <c r="F296" s="410">
        <f>2959.2-47</f>
        <v>2912.2</v>
      </c>
      <c r="G296" s="410">
        <f>1101+1486.7-0.022</f>
        <v>2587.6779999999999</v>
      </c>
    </row>
    <row r="297" spans="1:7" s="146" customFormat="1" ht="27" customHeight="1" x14ac:dyDescent="0.2">
      <c r="A297" s="254" t="s">
        <v>192</v>
      </c>
      <c r="B297" s="244" t="s">
        <v>193</v>
      </c>
      <c r="C297" s="244"/>
      <c r="D297" s="244"/>
      <c r="E297" s="244"/>
      <c r="F297" s="410">
        <f>F299</f>
        <v>673</v>
      </c>
      <c r="G297" s="410">
        <f>G299</f>
        <v>730.3</v>
      </c>
    </row>
    <row r="298" spans="1:7" s="146" customFormat="1" ht="25.5" x14ac:dyDescent="0.2">
      <c r="A298" s="305" t="s">
        <v>36</v>
      </c>
      <c r="B298" s="244" t="s">
        <v>193</v>
      </c>
      <c r="C298" s="244" t="s">
        <v>139</v>
      </c>
      <c r="D298" s="244"/>
      <c r="E298" s="244"/>
      <c r="F298" s="410">
        <f>F299</f>
        <v>673</v>
      </c>
      <c r="G298" s="410">
        <f>G299</f>
        <v>730.3</v>
      </c>
    </row>
    <row r="299" spans="1:7" s="146" customFormat="1" ht="25.5" x14ac:dyDescent="0.2">
      <c r="A299" s="192" t="s">
        <v>140</v>
      </c>
      <c r="B299" s="244" t="s">
        <v>193</v>
      </c>
      <c r="C299" s="244" t="s">
        <v>141</v>
      </c>
      <c r="D299" s="244"/>
      <c r="E299" s="244"/>
      <c r="F299" s="410">
        <f>F300</f>
        <v>673</v>
      </c>
      <c r="G299" s="410">
        <f>G300</f>
        <v>730.3</v>
      </c>
    </row>
    <row r="300" spans="1:7" s="146" customFormat="1" ht="17.25" customHeight="1" x14ac:dyDescent="0.2">
      <c r="A300" s="254" t="s">
        <v>191</v>
      </c>
      <c r="B300" s="244" t="s">
        <v>193</v>
      </c>
      <c r="C300" s="244" t="s">
        <v>141</v>
      </c>
      <c r="D300" s="244" t="s">
        <v>111</v>
      </c>
      <c r="E300" s="244" t="s">
        <v>35</v>
      </c>
      <c r="F300" s="410">
        <v>673</v>
      </c>
      <c r="G300" s="410">
        <v>730.3</v>
      </c>
    </row>
    <row r="301" spans="1:7" s="146" customFormat="1" ht="38.25" hidden="1" x14ac:dyDescent="0.2">
      <c r="A301" s="315" t="s">
        <v>194</v>
      </c>
      <c r="B301" s="244" t="s">
        <v>195</v>
      </c>
      <c r="C301" s="244"/>
      <c r="D301" s="244"/>
      <c r="E301" s="244"/>
      <c r="F301" s="410">
        <f>F303</f>
        <v>0</v>
      </c>
      <c r="G301" s="410">
        <f>G303</f>
        <v>0</v>
      </c>
    </row>
    <row r="302" spans="1:7" s="146" customFormat="1" ht="25.5" hidden="1" x14ac:dyDescent="0.2">
      <c r="A302" s="305" t="s">
        <v>36</v>
      </c>
      <c r="B302" s="244" t="s">
        <v>195</v>
      </c>
      <c r="C302" s="244" t="s">
        <v>139</v>
      </c>
      <c r="D302" s="244"/>
      <c r="E302" s="244"/>
      <c r="F302" s="410">
        <f>F303</f>
        <v>0</v>
      </c>
      <c r="G302" s="410">
        <f>G303</f>
        <v>0</v>
      </c>
    </row>
    <row r="303" spans="1:7" s="146" customFormat="1" ht="25.5" hidden="1" x14ac:dyDescent="0.2">
      <c r="A303" s="192" t="s">
        <v>140</v>
      </c>
      <c r="B303" s="244" t="s">
        <v>195</v>
      </c>
      <c r="C303" s="244" t="s">
        <v>141</v>
      </c>
      <c r="D303" s="244"/>
      <c r="E303" s="244"/>
      <c r="F303" s="410">
        <f>F304</f>
        <v>0</v>
      </c>
      <c r="G303" s="410">
        <f>G304</f>
        <v>0</v>
      </c>
    </row>
    <row r="304" spans="1:7" s="146" customFormat="1" ht="18" hidden="1" customHeight="1" x14ac:dyDescent="0.2">
      <c r="A304" s="315" t="s">
        <v>110</v>
      </c>
      <c r="B304" s="244" t="s">
        <v>195</v>
      </c>
      <c r="C304" s="244" t="s">
        <v>141</v>
      </c>
      <c r="D304" s="244" t="s">
        <v>111</v>
      </c>
      <c r="E304" s="244" t="s">
        <v>112</v>
      </c>
      <c r="F304" s="410">
        <v>0</v>
      </c>
      <c r="G304" s="410">
        <v>0</v>
      </c>
    </row>
    <row r="305" spans="1:7" s="146" customFormat="1" ht="0.75" hidden="1" customHeight="1" x14ac:dyDescent="0.2">
      <c r="A305" s="200" t="s">
        <v>202</v>
      </c>
      <c r="B305" s="201" t="s">
        <v>203</v>
      </c>
      <c r="C305" s="201"/>
      <c r="D305" s="331"/>
      <c r="E305" s="331"/>
      <c r="F305" s="332">
        <f>F307</f>
        <v>0</v>
      </c>
      <c r="G305" s="332">
        <f>G307</f>
        <v>0</v>
      </c>
    </row>
    <row r="306" spans="1:7" s="146" customFormat="1" ht="25.5" hidden="1" x14ac:dyDescent="0.2">
      <c r="A306" s="305" t="s">
        <v>36</v>
      </c>
      <c r="B306" s="201" t="s">
        <v>203</v>
      </c>
      <c r="C306" s="201">
        <v>200</v>
      </c>
      <c r="D306" s="331"/>
      <c r="E306" s="331"/>
      <c r="F306" s="332">
        <f>F307</f>
        <v>0</v>
      </c>
      <c r="G306" s="332">
        <f>G307</f>
        <v>0</v>
      </c>
    </row>
    <row r="307" spans="1:7" s="146" customFormat="1" ht="25.5" hidden="1" x14ac:dyDescent="0.2">
      <c r="A307" s="192" t="s">
        <v>140</v>
      </c>
      <c r="B307" s="201" t="s">
        <v>203</v>
      </c>
      <c r="C307" s="201">
        <v>240</v>
      </c>
      <c r="D307" s="331"/>
      <c r="E307" s="331"/>
      <c r="F307" s="333">
        <f>F308</f>
        <v>0</v>
      </c>
      <c r="G307" s="333">
        <f>G308</f>
        <v>0</v>
      </c>
    </row>
    <row r="308" spans="1:7" s="146" customFormat="1" ht="12.75" hidden="1" x14ac:dyDescent="0.2">
      <c r="A308" s="200" t="s">
        <v>204</v>
      </c>
      <c r="B308" s="201" t="s">
        <v>203</v>
      </c>
      <c r="C308" s="201">
        <v>240</v>
      </c>
      <c r="D308" s="331" t="s">
        <v>48</v>
      </c>
      <c r="E308" s="331" t="s">
        <v>112</v>
      </c>
      <c r="F308" s="333">
        <v>0</v>
      </c>
      <c r="G308" s="333">
        <v>0</v>
      </c>
    </row>
    <row r="309" spans="1:7" s="146" customFormat="1" ht="12.75" x14ac:dyDescent="0.2">
      <c r="B309" s="334"/>
      <c r="C309" s="334"/>
      <c r="D309" s="334"/>
    </row>
    <row r="310" spans="1:7" s="146" customFormat="1" ht="12.75" x14ac:dyDescent="0.2">
      <c r="B310" s="334"/>
      <c r="C310" s="334"/>
      <c r="D310" s="334"/>
    </row>
    <row r="311" spans="1:7" s="146" customFormat="1" ht="12.75" x14ac:dyDescent="0.2">
      <c r="B311" s="334"/>
      <c r="C311" s="334"/>
      <c r="D311" s="334"/>
    </row>
    <row r="312" spans="1:7" s="146" customFormat="1" ht="12.75" x14ac:dyDescent="0.2">
      <c r="B312" s="334"/>
      <c r="C312" s="334"/>
      <c r="D312" s="334"/>
    </row>
    <row r="313" spans="1:7" s="146" customFormat="1" ht="12.75" x14ac:dyDescent="0.2">
      <c r="B313" s="334"/>
      <c r="C313" s="334"/>
      <c r="D313" s="334"/>
    </row>
    <row r="314" spans="1:7" s="146" customFormat="1" ht="12.75" x14ac:dyDescent="0.2">
      <c r="B314" s="334"/>
      <c r="C314" s="334"/>
      <c r="D314" s="334"/>
    </row>
    <row r="315" spans="1:7" s="146" customFormat="1" ht="12.75" x14ac:dyDescent="0.2">
      <c r="B315" s="334"/>
      <c r="C315" s="334"/>
      <c r="D315" s="334"/>
    </row>
    <row r="316" spans="1:7" s="146" customFormat="1" ht="12.75" x14ac:dyDescent="0.2">
      <c r="B316" s="334"/>
      <c r="C316" s="334"/>
      <c r="D316" s="334"/>
    </row>
    <row r="317" spans="1:7" s="146" customFormat="1" ht="12.75" x14ac:dyDescent="0.2">
      <c r="B317" s="334"/>
      <c r="C317" s="334"/>
      <c r="D317" s="334"/>
    </row>
    <row r="318" spans="1:7" s="146" customFormat="1" ht="12.75" x14ac:dyDescent="0.2">
      <c r="B318" s="334"/>
      <c r="C318" s="334"/>
      <c r="D318" s="334"/>
    </row>
    <row r="319" spans="1:7" s="146" customFormat="1" ht="12.75" x14ac:dyDescent="0.2">
      <c r="B319" s="334"/>
      <c r="C319" s="334"/>
      <c r="D319" s="334"/>
    </row>
    <row r="320" spans="1:7" s="146" customFormat="1" ht="12.75" x14ac:dyDescent="0.2">
      <c r="B320" s="334"/>
      <c r="C320" s="334"/>
      <c r="D320" s="334"/>
    </row>
    <row r="321" spans="2:4" s="146" customFormat="1" ht="12.75" x14ac:dyDescent="0.2">
      <c r="B321" s="334"/>
      <c r="C321" s="334"/>
      <c r="D321" s="334"/>
    </row>
    <row r="322" spans="2:4" s="146" customFormat="1" ht="12.75" x14ac:dyDescent="0.2">
      <c r="B322" s="334"/>
      <c r="C322" s="334"/>
      <c r="D322" s="334"/>
    </row>
    <row r="323" spans="2:4" s="146" customFormat="1" ht="12.75" x14ac:dyDescent="0.2">
      <c r="B323" s="334"/>
      <c r="C323" s="334"/>
      <c r="D323" s="334"/>
    </row>
    <row r="324" spans="2:4" s="146" customFormat="1" ht="12.75" x14ac:dyDescent="0.2">
      <c r="B324" s="334"/>
      <c r="C324" s="334"/>
      <c r="D324" s="334"/>
    </row>
    <row r="325" spans="2:4" s="146" customFormat="1" ht="12.75" x14ac:dyDescent="0.2">
      <c r="B325" s="334"/>
      <c r="C325" s="334"/>
      <c r="D325" s="334"/>
    </row>
    <row r="326" spans="2:4" s="146" customFormat="1" ht="12.75" x14ac:dyDescent="0.2">
      <c r="B326" s="334"/>
      <c r="C326" s="334"/>
      <c r="D326" s="334"/>
    </row>
    <row r="327" spans="2:4" s="146" customFormat="1" ht="12.75" x14ac:dyDescent="0.2">
      <c r="B327" s="334"/>
      <c r="C327" s="334"/>
      <c r="D327" s="334"/>
    </row>
    <row r="328" spans="2:4" s="146" customFormat="1" ht="12.75" x14ac:dyDescent="0.2">
      <c r="B328" s="334"/>
      <c r="C328" s="334"/>
      <c r="D328" s="334"/>
    </row>
    <row r="329" spans="2:4" s="146" customFormat="1" ht="12.75" x14ac:dyDescent="0.2">
      <c r="B329" s="334"/>
      <c r="C329" s="334"/>
      <c r="D329" s="334"/>
    </row>
    <row r="330" spans="2:4" s="146" customFormat="1" ht="12.75" x14ac:dyDescent="0.2">
      <c r="B330" s="334"/>
      <c r="C330" s="334"/>
      <c r="D330" s="334"/>
    </row>
    <row r="331" spans="2:4" s="146" customFormat="1" ht="12.75" x14ac:dyDescent="0.2">
      <c r="B331" s="334"/>
      <c r="C331" s="334"/>
      <c r="D331" s="334"/>
    </row>
    <row r="332" spans="2:4" s="146" customFormat="1" ht="12.75" x14ac:dyDescent="0.2">
      <c r="B332" s="334"/>
      <c r="C332" s="334"/>
      <c r="D332" s="334"/>
    </row>
    <row r="333" spans="2:4" s="146" customFormat="1" ht="12.75" x14ac:dyDescent="0.2">
      <c r="B333" s="334"/>
      <c r="C333" s="334"/>
      <c r="D333" s="334"/>
    </row>
    <row r="334" spans="2:4" s="146" customFormat="1" ht="12.75" x14ac:dyDescent="0.2">
      <c r="B334" s="334"/>
      <c r="C334" s="334"/>
      <c r="D334" s="334"/>
    </row>
    <row r="335" spans="2:4" s="146" customFormat="1" ht="12.75" x14ac:dyDescent="0.2">
      <c r="B335" s="334"/>
      <c r="C335" s="334"/>
      <c r="D335" s="334"/>
    </row>
    <row r="336" spans="2:4" s="146" customFormat="1" ht="12.75" x14ac:dyDescent="0.2">
      <c r="B336" s="334"/>
      <c r="C336" s="334"/>
      <c r="D336" s="334"/>
    </row>
    <row r="337" spans="2:4" s="146" customFormat="1" ht="12.75" x14ac:dyDescent="0.2">
      <c r="B337" s="334"/>
      <c r="C337" s="334"/>
      <c r="D337" s="334"/>
    </row>
    <row r="338" spans="2:4" s="146" customFormat="1" ht="12.75" x14ac:dyDescent="0.2">
      <c r="B338" s="334"/>
      <c r="C338" s="334"/>
      <c r="D338" s="334"/>
    </row>
    <row r="339" spans="2:4" s="146" customFormat="1" ht="12.75" x14ac:dyDescent="0.2">
      <c r="B339" s="334"/>
      <c r="C339" s="334"/>
      <c r="D339" s="334"/>
    </row>
    <row r="340" spans="2:4" s="146" customFormat="1" ht="12.75" x14ac:dyDescent="0.2">
      <c r="B340" s="334"/>
      <c r="C340" s="334"/>
      <c r="D340" s="334"/>
    </row>
    <row r="341" spans="2:4" s="146" customFormat="1" ht="12.75" x14ac:dyDescent="0.2">
      <c r="B341" s="334"/>
      <c r="C341" s="334"/>
      <c r="D341" s="334"/>
    </row>
    <row r="342" spans="2:4" s="146" customFormat="1" ht="12.75" x14ac:dyDescent="0.2">
      <c r="B342" s="334"/>
      <c r="C342" s="334"/>
      <c r="D342" s="334"/>
    </row>
  </sheetData>
  <mergeCells count="7">
    <mergeCell ref="A16:G16"/>
    <mergeCell ref="A18:A19"/>
    <mergeCell ref="B18:B19"/>
    <mergeCell ref="C18:C19"/>
    <mergeCell ref="D18:D19"/>
    <mergeCell ref="E18:E19"/>
    <mergeCell ref="F18:G1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H448"/>
  <sheetViews>
    <sheetView topLeftCell="A409" zoomScaleSheetLayoutView="83" workbookViewId="0">
      <selection sqref="A1:G446"/>
    </sheetView>
  </sheetViews>
  <sheetFormatPr defaultColWidth="9" defaultRowHeight="15.75" x14ac:dyDescent="0.25"/>
  <cols>
    <col min="1" max="1" width="53" style="9" customWidth="1"/>
    <col min="2" max="2" width="6.28515625" style="12" customWidth="1"/>
    <col min="3" max="3" width="6.7109375" style="11" customWidth="1"/>
    <col min="4" max="4" width="6.7109375" style="12" customWidth="1"/>
    <col min="5" max="5" width="16.28515625" style="12" customWidth="1"/>
    <col min="6" max="6" width="6" style="12" customWidth="1"/>
    <col min="7" max="7" width="14.5703125" style="13" customWidth="1"/>
    <col min="8" max="8" width="12.5703125" style="9" bestFit="1" customWidth="1"/>
    <col min="9" max="9" width="9" style="9" customWidth="1"/>
    <col min="10" max="16384" width="9" style="9"/>
  </cols>
  <sheetData>
    <row r="1" spans="1:7" x14ac:dyDescent="0.25">
      <c r="E1" s="85" t="s">
        <v>475</v>
      </c>
      <c r="F1" s="92"/>
      <c r="G1" s="90"/>
    </row>
    <row r="2" spans="1:7" x14ac:dyDescent="0.25">
      <c r="E2" s="85" t="s">
        <v>572</v>
      </c>
      <c r="F2" s="87"/>
      <c r="G2" s="90"/>
    </row>
    <row r="3" spans="1:7" x14ac:dyDescent="0.25">
      <c r="E3" s="85" t="s">
        <v>10</v>
      </c>
      <c r="F3" s="91"/>
      <c r="G3" s="90"/>
    </row>
    <row r="4" spans="1:7" x14ac:dyDescent="0.25">
      <c r="E4" s="85" t="s">
        <v>3</v>
      </c>
      <c r="F4" s="87"/>
      <c r="G4" s="90"/>
    </row>
    <row r="5" spans="1:7" x14ac:dyDescent="0.25">
      <c r="E5" s="85" t="s">
        <v>4</v>
      </c>
      <c r="F5" s="87"/>
      <c r="G5" s="90"/>
    </row>
    <row r="6" spans="1:7" x14ac:dyDescent="0.25">
      <c r="E6" s="85" t="s">
        <v>612</v>
      </c>
      <c r="F6" s="88"/>
      <c r="G6" s="90"/>
    </row>
    <row r="8" spans="1:7" ht="14.25" customHeight="1" x14ac:dyDescent="0.25">
      <c r="E8" s="85" t="s">
        <v>475</v>
      </c>
      <c r="F8" s="92"/>
      <c r="G8" s="90"/>
    </row>
    <row r="9" spans="1:7" x14ac:dyDescent="0.25">
      <c r="E9" s="85" t="s">
        <v>572</v>
      </c>
      <c r="F9" s="87"/>
      <c r="G9" s="90"/>
    </row>
    <row r="10" spans="1:7" x14ac:dyDescent="0.25">
      <c r="E10" s="85" t="s">
        <v>10</v>
      </c>
      <c r="F10" s="91"/>
      <c r="G10" s="90"/>
    </row>
    <row r="11" spans="1:7" x14ac:dyDescent="0.25">
      <c r="E11" s="85" t="s">
        <v>3</v>
      </c>
      <c r="F11" s="87"/>
      <c r="G11" s="90"/>
    </row>
    <row r="12" spans="1:7" x14ac:dyDescent="0.25">
      <c r="E12" s="85" t="s">
        <v>4</v>
      </c>
      <c r="F12" s="87"/>
      <c r="G12" s="90"/>
    </row>
    <row r="13" spans="1:7" x14ac:dyDescent="0.25">
      <c r="E13" s="85" t="s">
        <v>570</v>
      </c>
      <c r="F13" s="88"/>
      <c r="G13" s="90"/>
    </row>
    <row r="14" spans="1:7" s="90" customFormat="1" ht="12.75" customHeight="1" x14ac:dyDescent="0.25">
      <c r="E14" s="85"/>
      <c r="F14" s="88"/>
    </row>
    <row r="15" spans="1:7" ht="15" customHeight="1" x14ac:dyDescent="0.25">
      <c r="B15" s="10"/>
      <c r="C15" s="10"/>
      <c r="D15" s="10"/>
      <c r="E15" s="10"/>
      <c r="F15" s="10"/>
      <c r="G15" s="10"/>
    </row>
    <row r="16" spans="1:7" s="15" customFormat="1" ht="34.15" customHeight="1" x14ac:dyDescent="0.25">
      <c r="A16" s="488" t="s">
        <v>471</v>
      </c>
      <c r="B16" s="488"/>
      <c r="C16" s="488"/>
      <c r="D16" s="488"/>
      <c r="E16" s="488"/>
      <c r="F16" s="488"/>
      <c r="G16" s="488"/>
    </row>
    <row r="17" spans="1:8" s="15" customFormat="1" x14ac:dyDescent="0.25">
      <c r="A17" s="14"/>
      <c r="B17" s="14"/>
      <c r="C17" s="14"/>
      <c r="D17" s="14"/>
      <c r="E17" s="14"/>
      <c r="F17" s="14"/>
      <c r="G17" s="14"/>
    </row>
    <row r="18" spans="1:8" s="17" customFormat="1" ht="38.85" customHeight="1" x14ac:dyDescent="0.2">
      <c r="A18" s="489" t="s">
        <v>0</v>
      </c>
      <c r="B18" s="489" t="s">
        <v>244</v>
      </c>
      <c r="C18" s="489" t="s">
        <v>23</v>
      </c>
      <c r="D18" s="489" t="s">
        <v>207</v>
      </c>
      <c r="E18" s="489" t="s">
        <v>6</v>
      </c>
      <c r="F18" s="489" t="s">
        <v>22</v>
      </c>
      <c r="G18" s="16" t="s">
        <v>25</v>
      </c>
    </row>
    <row r="19" spans="1:8" s="17" customFormat="1" ht="12.75" x14ac:dyDescent="0.2">
      <c r="A19" s="489"/>
      <c r="B19" s="489"/>
      <c r="C19" s="489"/>
      <c r="D19" s="489"/>
      <c r="E19" s="489"/>
      <c r="F19" s="489"/>
      <c r="G19" s="16" t="s">
        <v>303</v>
      </c>
    </row>
    <row r="20" spans="1:8" s="20" customFormat="1" ht="50.25" customHeight="1" x14ac:dyDescent="0.2">
      <c r="A20" s="230" t="s">
        <v>1</v>
      </c>
      <c r="B20" s="231"/>
      <c r="C20" s="232"/>
      <c r="D20" s="232"/>
      <c r="E20" s="232"/>
      <c r="F20" s="232"/>
      <c r="G20" s="361">
        <f>G432+G21+G424</f>
        <v>219371.50641000003</v>
      </c>
    </row>
    <row r="21" spans="1:8" s="20" customFormat="1" ht="33" customHeight="1" x14ac:dyDescent="0.2">
      <c r="A21" s="230" t="s">
        <v>11</v>
      </c>
      <c r="B21" s="231" t="s">
        <v>9</v>
      </c>
      <c r="C21" s="232"/>
      <c r="D21" s="232"/>
      <c r="E21" s="232"/>
      <c r="F21" s="232"/>
      <c r="G21" s="361">
        <f>G22+G85+G95+G127+G203+G312+G324+G362+G369+G382+G416</f>
        <v>217712.50741000002</v>
      </c>
    </row>
    <row r="22" spans="1:8" s="20" customFormat="1" ht="24.75" customHeight="1" x14ac:dyDescent="0.2">
      <c r="A22" s="21" t="s">
        <v>208</v>
      </c>
      <c r="B22" s="22"/>
      <c r="C22" s="22" t="s">
        <v>35</v>
      </c>
      <c r="D22" s="23"/>
      <c r="E22" s="23"/>
      <c r="F22" s="23"/>
      <c r="G22" s="362">
        <f>SUM(G23+G46+G60+G67+G53)</f>
        <v>42243.663</v>
      </c>
    </row>
    <row r="23" spans="1:8" s="26" customFormat="1" ht="54" x14ac:dyDescent="0.25">
      <c r="A23" s="24" t="s">
        <v>149</v>
      </c>
      <c r="B23" s="25"/>
      <c r="C23" s="25" t="s">
        <v>35</v>
      </c>
      <c r="D23" s="25" t="s">
        <v>47</v>
      </c>
      <c r="E23" s="25"/>
      <c r="F23" s="25"/>
      <c r="G23" s="363">
        <f>G24</f>
        <v>33536.317000000003</v>
      </c>
    </row>
    <row r="24" spans="1:8" s="26" customFormat="1" ht="38.25" x14ac:dyDescent="0.25">
      <c r="A24" s="18" t="s">
        <v>12</v>
      </c>
      <c r="B24" s="19"/>
      <c r="C24" s="19" t="s">
        <v>35</v>
      </c>
      <c r="D24" s="19" t="s">
        <v>47</v>
      </c>
      <c r="E24" s="19" t="s">
        <v>13</v>
      </c>
      <c r="F24" s="19"/>
      <c r="G24" s="364">
        <f>SUM(G25+G41)</f>
        <v>33536.317000000003</v>
      </c>
    </row>
    <row r="25" spans="1:8" s="26" customFormat="1" ht="57.75" customHeight="1" x14ac:dyDescent="0.25">
      <c r="A25" s="27" t="s">
        <v>14</v>
      </c>
      <c r="B25" s="28"/>
      <c r="C25" s="28" t="s">
        <v>35</v>
      </c>
      <c r="D25" s="28" t="s">
        <v>47</v>
      </c>
      <c r="E25" s="28" t="s">
        <v>15</v>
      </c>
      <c r="F25" s="28"/>
      <c r="G25" s="365">
        <f>SUM(G26)</f>
        <v>31877.318000000003</v>
      </c>
    </row>
    <row r="26" spans="1:8" s="26" customFormat="1" ht="26.25" customHeight="1" x14ac:dyDescent="0.25">
      <c r="A26" s="29" t="s">
        <v>16</v>
      </c>
      <c r="B26" s="19"/>
      <c r="C26" s="16" t="s">
        <v>35</v>
      </c>
      <c r="D26" s="16" t="s">
        <v>47</v>
      </c>
      <c r="E26" s="16" t="s">
        <v>17</v>
      </c>
      <c r="F26" s="19"/>
      <c r="G26" s="366">
        <f>SUM(G27+G35+G38)</f>
        <v>31877.318000000003</v>
      </c>
    </row>
    <row r="27" spans="1:8" s="20" customFormat="1" ht="23.25" customHeight="1" x14ac:dyDescent="0.2">
      <c r="A27" s="29" t="s">
        <v>143</v>
      </c>
      <c r="B27" s="16"/>
      <c r="C27" s="16" t="s">
        <v>35</v>
      </c>
      <c r="D27" s="16" t="s">
        <v>47</v>
      </c>
      <c r="E27" s="16" t="s">
        <v>209</v>
      </c>
      <c r="F27" s="19"/>
      <c r="G27" s="366">
        <f>G28+G30+G32</f>
        <v>31325.362000000001</v>
      </c>
    </row>
    <row r="28" spans="1:8" s="20" customFormat="1" ht="63.75" x14ac:dyDescent="0.2">
      <c r="A28" s="31" t="s">
        <v>210</v>
      </c>
      <c r="B28" s="16"/>
      <c r="C28" s="16" t="s">
        <v>35</v>
      </c>
      <c r="D28" s="16" t="s">
        <v>47</v>
      </c>
      <c r="E28" s="16" t="s">
        <v>209</v>
      </c>
      <c r="F28" s="16" t="s">
        <v>146</v>
      </c>
      <c r="G28" s="366">
        <f>G29</f>
        <v>24628.994000000002</v>
      </c>
    </row>
    <row r="29" spans="1:8" s="20" customFormat="1" ht="25.5" x14ac:dyDescent="0.2">
      <c r="A29" s="31" t="s">
        <v>147</v>
      </c>
      <c r="B29" s="16"/>
      <c r="C29" s="16" t="s">
        <v>35</v>
      </c>
      <c r="D29" s="16" t="s">
        <v>47</v>
      </c>
      <c r="E29" s="16" t="s">
        <v>209</v>
      </c>
      <c r="F29" s="16" t="s">
        <v>148</v>
      </c>
      <c r="G29" s="366">
        <f>17120.63+1675.648+120+5206.67+506.046</f>
        <v>24628.994000000002</v>
      </c>
    </row>
    <row r="30" spans="1:8" s="20" customFormat="1" ht="25.5" x14ac:dyDescent="0.2">
      <c r="A30" s="31" t="s">
        <v>36</v>
      </c>
      <c r="B30" s="16"/>
      <c r="C30" s="16" t="s">
        <v>35</v>
      </c>
      <c r="D30" s="16" t="s">
        <v>47</v>
      </c>
      <c r="E30" s="16" t="s">
        <v>209</v>
      </c>
      <c r="F30" s="16" t="s">
        <v>139</v>
      </c>
      <c r="G30" s="366">
        <f>G31</f>
        <v>6484.4629999999997</v>
      </c>
    </row>
    <row r="31" spans="1:8" s="20" customFormat="1" ht="36" customHeight="1" x14ac:dyDescent="0.2">
      <c r="A31" s="31" t="s">
        <v>140</v>
      </c>
      <c r="B31" s="16"/>
      <c r="C31" s="16" t="s">
        <v>35</v>
      </c>
      <c r="D31" s="16" t="s">
        <v>47</v>
      </c>
      <c r="E31" s="16" t="s">
        <v>209</v>
      </c>
      <c r="F31" s="16" t="s">
        <v>141</v>
      </c>
      <c r="G31" s="366">
        <f>149+15+222.144+100+90+24.048+898.315+8+59.604+23.3+16+32.4+558+34+550+100+175+55+37.2+55+40+452.133+64.22+1100+165.38+58.65+120+338.062+20+850+24.1+26.607+23.3</f>
        <v>6484.4629999999997</v>
      </c>
      <c r="H31" s="32"/>
    </row>
    <row r="32" spans="1:8" s="17" customFormat="1" ht="24.75" customHeight="1" x14ac:dyDescent="0.2">
      <c r="A32" s="31" t="s">
        <v>38</v>
      </c>
      <c r="B32" s="16"/>
      <c r="C32" s="16" t="s">
        <v>35</v>
      </c>
      <c r="D32" s="16" t="s">
        <v>47</v>
      </c>
      <c r="E32" s="16" t="s">
        <v>209</v>
      </c>
      <c r="F32" s="16" t="s">
        <v>150</v>
      </c>
      <c r="G32" s="366">
        <f>G33+G34</f>
        <v>211.905</v>
      </c>
    </row>
    <row r="33" spans="1:7" s="17" customFormat="1" ht="0.75" hidden="1" customHeight="1" x14ac:dyDescent="0.2">
      <c r="A33" s="31" t="s">
        <v>296</v>
      </c>
      <c r="B33" s="16"/>
      <c r="C33" s="16" t="s">
        <v>35</v>
      </c>
      <c r="D33" s="16" t="s">
        <v>47</v>
      </c>
      <c r="E33" s="16" t="s">
        <v>209</v>
      </c>
      <c r="F33" s="16" t="s">
        <v>295</v>
      </c>
      <c r="G33" s="366">
        <v>0</v>
      </c>
    </row>
    <row r="34" spans="1:7" s="17" customFormat="1" ht="26.25" customHeight="1" x14ac:dyDescent="0.2">
      <c r="A34" s="31" t="s">
        <v>151</v>
      </c>
      <c r="B34" s="16"/>
      <c r="C34" s="16" t="s">
        <v>35</v>
      </c>
      <c r="D34" s="16" t="s">
        <v>47</v>
      </c>
      <c r="E34" s="16" t="s">
        <v>209</v>
      </c>
      <c r="F34" s="16" t="s">
        <v>152</v>
      </c>
      <c r="G34" s="366">
        <f>2+2+6+201.905</f>
        <v>211.905</v>
      </c>
    </row>
    <row r="35" spans="1:7" s="17" customFormat="1" ht="52.5" customHeight="1" x14ac:dyDescent="0.2">
      <c r="A35" s="33" t="s">
        <v>211</v>
      </c>
      <c r="B35" s="16"/>
      <c r="C35" s="16" t="s">
        <v>35</v>
      </c>
      <c r="D35" s="16" t="s">
        <v>47</v>
      </c>
      <c r="E35" s="16" t="s">
        <v>21</v>
      </c>
      <c r="F35" s="16"/>
      <c r="G35" s="366">
        <f>SUM(G37)</f>
        <v>76.256</v>
      </c>
    </row>
    <row r="36" spans="1:7" s="17" customFormat="1" ht="27" customHeight="1" x14ac:dyDescent="0.2">
      <c r="A36" s="31" t="s">
        <v>212</v>
      </c>
      <c r="B36" s="16"/>
      <c r="C36" s="16" t="s">
        <v>35</v>
      </c>
      <c r="D36" s="16" t="s">
        <v>47</v>
      </c>
      <c r="E36" s="16" t="s">
        <v>21</v>
      </c>
      <c r="F36" s="34" t="s">
        <v>154</v>
      </c>
      <c r="G36" s="366">
        <f>G37</f>
        <v>76.256</v>
      </c>
    </row>
    <row r="37" spans="1:7" s="17" customFormat="1" ht="29.25" customHeight="1" x14ac:dyDescent="0.2">
      <c r="A37" s="31" t="s">
        <v>155</v>
      </c>
      <c r="B37" s="16"/>
      <c r="C37" s="16" t="s">
        <v>35</v>
      </c>
      <c r="D37" s="16" t="s">
        <v>47</v>
      </c>
      <c r="E37" s="16" t="s">
        <v>21</v>
      </c>
      <c r="F37" s="34" t="s">
        <v>5</v>
      </c>
      <c r="G37" s="366">
        <v>76.256</v>
      </c>
    </row>
    <row r="38" spans="1:7" s="17" customFormat="1" ht="48" customHeight="1" x14ac:dyDescent="0.2">
      <c r="A38" s="33" t="s">
        <v>156</v>
      </c>
      <c r="B38" s="16"/>
      <c r="C38" s="16" t="s">
        <v>35</v>
      </c>
      <c r="D38" s="16" t="s">
        <v>47</v>
      </c>
      <c r="E38" s="16" t="s">
        <v>213</v>
      </c>
      <c r="F38" s="16"/>
      <c r="G38" s="366">
        <f>G39</f>
        <v>475.7</v>
      </c>
    </row>
    <row r="39" spans="1:7" s="17" customFormat="1" ht="28.5" customHeight="1" x14ac:dyDescent="0.2">
      <c r="A39" s="31" t="s">
        <v>212</v>
      </c>
      <c r="B39" s="16"/>
      <c r="C39" s="16" t="s">
        <v>35</v>
      </c>
      <c r="D39" s="16" t="s">
        <v>47</v>
      </c>
      <c r="E39" s="16" t="s">
        <v>213</v>
      </c>
      <c r="F39" s="16" t="s">
        <v>154</v>
      </c>
      <c r="G39" s="366">
        <f>G40</f>
        <v>475.7</v>
      </c>
    </row>
    <row r="40" spans="1:7" s="17" customFormat="1" ht="25.5" customHeight="1" x14ac:dyDescent="0.2">
      <c r="A40" s="31" t="s">
        <v>155</v>
      </c>
      <c r="B40" s="16"/>
      <c r="C40" s="16" t="s">
        <v>35</v>
      </c>
      <c r="D40" s="16" t="s">
        <v>47</v>
      </c>
      <c r="E40" s="16" t="s">
        <v>213</v>
      </c>
      <c r="F40" s="16" t="s">
        <v>5</v>
      </c>
      <c r="G40" s="366">
        <v>475.7</v>
      </c>
    </row>
    <row r="41" spans="1:7" s="20" customFormat="1" ht="63" customHeight="1" x14ac:dyDescent="0.2">
      <c r="A41" s="27" t="s">
        <v>158</v>
      </c>
      <c r="B41" s="28"/>
      <c r="C41" s="28" t="s">
        <v>35</v>
      </c>
      <c r="D41" s="28" t="s">
        <v>47</v>
      </c>
      <c r="E41" s="28" t="s">
        <v>159</v>
      </c>
      <c r="F41" s="25"/>
      <c r="G41" s="365">
        <f>G42</f>
        <v>1658.999</v>
      </c>
    </row>
    <row r="42" spans="1:7" s="20" customFormat="1" ht="25.5" customHeight="1" x14ac:dyDescent="0.2">
      <c r="A42" s="29" t="s">
        <v>16</v>
      </c>
      <c r="B42" s="16"/>
      <c r="C42" s="16" t="s">
        <v>35</v>
      </c>
      <c r="D42" s="16" t="s">
        <v>47</v>
      </c>
      <c r="E42" s="16" t="s">
        <v>160</v>
      </c>
      <c r="F42" s="19"/>
      <c r="G42" s="366">
        <f>SUM(G43)</f>
        <v>1658.999</v>
      </c>
    </row>
    <row r="43" spans="1:7" s="20" customFormat="1" ht="38.25" x14ac:dyDescent="0.2">
      <c r="A43" s="29" t="s">
        <v>161</v>
      </c>
      <c r="B43" s="16"/>
      <c r="C43" s="16" t="s">
        <v>35</v>
      </c>
      <c r="D43" s="16" t="s">
        <v>47</v>
      </c>
      <c r="E43" s="16" t="s">
        <v>162</v>
      </c>
      <c r="F43" s="19"/>
      <c r="G43" s="366">
        <f>SUM(G45)</f>
        <v>1658.999</v>
      </c>
    </row>
    <row r="44" spans="1:7" s="17" customFormat="1" ht="63.75" x14ac:dyDescent="0.2">
      <c r="A44" s="31" t="s">
        <v>210</v>
      </c>
      <c r="B44" s="16"/>
      <c r="C44" s="16" t="s">
        <v>35</v>
      </c>
      <c r="D44" s="16" t="s">
        <v>47</v>
      </c>
      <c r="E44" s="16" t="s">
        <v>162</v>
      </c>
      <c r="F44" s="16" t="s">
        <v>146</v>
      </c>
      <c r="G44" s="366">
        <f>G45</f>
        <v>1658.999</v>
      </c>
    </row>
    <row r="45" spans="1:7" s="17" customFormat="1" ht="25.5" x14ac:dyDescent="0.2">
      <c r="A45" s="31" t="s">
        <v>147</v>
      </c>
      <c r="B45" s="16"/>
      <c r="C45" s="16" t="s">
        <v>35</v>
      </c>
      <c r="D45" s="16" t="s">
        <v>47</v>
      </c>
      <c r="E45" s="16" t="s">
        <v>162</v>
      </c>
      <c r="F45" s="16" t="s">
        <v>148</v>
      </c>
      <c r="G45" s="366">
        <f>1274.193+384.806</f>
        <v>1658.999</v>
      </c>
    </row>
    <row r="46" spans="1:7" s="17" customFormat="1" ht="40.5" x14ac:dyDescent="0.2">
      <c r="A46" s="21" t="s">
        <v>7</v>
      </c>
      <c r="B46" s="22"/>
      <c r="C46" s="22" t="s">
        <v>35</v>
      </c>
      <c r="D46" s="22" t="s">
        <v>157</v>
      </c>
      <c r="E46" s="22"/>
      <c r="F46" s="22"/>
      <c r="G46" s="367">
        <f>G47</f>
        <v>748.41800000000001</v>
      </c>
    </row>
    <row r="47" spans="1:7" s="17" customFormat="1" ht="38.25" x14ac:dyDescent="0.2">
      <c r="A47" s="18" t="s">
        <v>214</v>
      </c>
      <c r="B47" s="19"/>
      <c r="C47" s="19" t="s">
        <v>35</v>
      </c>
      <c r="D47" s="19" t="s">
        <v>157</v>
      </c>
      <c r="E47" s="19" t="s">
        <v>13</v>
      </c>
      <c r="F47" s="19"/>
      <c r="G47" s="364">
        <f>G50</f>
        <v>748.41800000000001</v>
      </c>
    </row>
    <row r="48" spans="1:7" s="17" customFormat="1" ht="60.75" customHeight="1" x14ac:dyDescent="0.2">
      <c r="A48" s="27" t="s">
        <v>14</v>
      </c>
      <c r="B48" s="25"/>
      <c r="C48" s="28" t="s">
        <v>35</v>
      </c>
      <c r="D48" s="28" t="s">
        <v>157</v>
      </c>
      <c r="E48" s="28" t="s">
        <v>15</v>
      </c>
      <c r="F48" s="25"/>
      <c r="G48" s="365">
        <f>SUM(G49)</f>
        <v>748.41800000000001</v>
      </c>
    </row>
    <row r="49" spans="1:7" s="17" customFormat="1" ht="27" customHeight="1" x14ac:dyDescent="0.2">
      <c r="A49" s="29" t="s">
        <v>16</v>
      </c>
      <c r="B49" s="19"/>
      <c r="C49" s="16" t="s">
        <v>35</v>
      </c>
      <c r="D49" s="16" t="s">
        <v>157</v>
      </c>
      <c r="E49" s="16" t="s">
        <v>17</v>
      </c>
      <c r="F49" s="19"/>
      <c r="G49" s="366">
        <f>SUM(G50)</f>
        <v>748.41800000000001</v>
      </c>
    </row>
    <row r="50" spans="1:7" s="17" customFormat="1" ht="48" customHeight="1" x14ac:dyDescent="0.2">
      <c r="A50" s="33" t="s">
        <v>8</v>
      </c>
      <c r="B50" s="35"/>
      <c r="C50" s="16" t="s">
        <v>35</v>
      </c>
      <c r="D50" s="16" t="s">
        <v>157</v>
      </c>
      <c r="E50" s="16" t="s">
        <v>19</v>
      </c>
      <c r="F50" s="16"/>
      <c r="G50" s="366">
        <f>G52</f>
        <v>748.41800000000001</v>
      </c>
    </row>
    <row r="51" spans="1:7" s="17" customFormat="1" ht="27.75" customHeight="1" x14ac:dyDescent="0.2">
      <c r="A51" s="31" t="s">
        <v>212</v>
      </c>
      <c r="B51" s="16"/>
      <c r="C51" s="16" t="s">
        <v>35</v>
      </c>
      <c r="D51" s="16" t="s">
        <v>157</v>
      </c>
      <c r="E51" s="16" t="s">
        <v>19</v>
      </c>
      <c r="F51" s="16" t="s">
        <v>154</v>
      </c>
      <c r="G51" s="366">
        <f>G52</f>
        <v>748.41800000000001</v>
      </c>
    </row>
    <row r="52" spans="1:7" s="17" customFormat="1" ht="27" customHeight="1" x14ac:dyDescent="0.2">
      <c r="A52" s="31" t="s">
        <v>155</v>
      </c>
      <c r="B52" s="16"/>
      <c r="C52" s="16" t="s">
        <v>35</v>
      </c>
      <c r="D52" s="16" t="s">
        <v>157</v>
      </c>
      <c r="E52" s="16" t="s">
        <v>19</v>
      </c>
      <c r="F52" s="16" t="s">
        <v>5</v>
      </c>
      <c r="G52" s="366">
        <v>748.41800000000001</v>
      </c>
    </row>
    <row r="53" spans="1:7" s="26" customFormat="1" ht="13.5" hidden="1" x14ac:dyDescent="0.25">
      <c r="A53" s="24" t="s">
        <v>262</v>
      </c>
      <c r="B53" s="25" t="s">
        <v>279</v>
      </c>
      <c r="C53" s="25" t="s">
        <v>35</v>
      </c>
      <c r="D53" s="25" t="s">
        <v>70</v>
      </c>
      <c r="E53" s="25"/>
      <c r="F53" s="25"/>
      <c r="G53" s="363">
        <f>G54</f>
        <v>0</v>
      </c>
    </row>
    <row r="54" spans="1:7" s="26" customFormat="1" ht="38.25" hidden="1" x14ac:dyDescent="0.25">
      <c r="A54" s="137" t="s">
        <v>283</v>
      </c>
      <c r="B54" s="19"/>
      <c r="C54" s="19" t="s">
        <v>35</v>
      </c>
      <c r="D54" s="19" t="s">
        <v>70</v>
      </c>
      <c r="E54" s="19" t="s">
        <v>172</v>
      </c>
      <c r="F54" s="19"/>
      <c r="G54" s="364">
        <f>G55</f>
        <v>0</v>
      </c>
    </row>
    <row r="55" spans="1:7" s="26" customFormat="1" ht="13.5" hidden="1" x14ac:dyDescent="0.25">
      <c r="A55" s="27" t="s">
        <v>16</v>
      </c>
      <c r="B55" s="25"/>
      <c r="C55" s="28" t="s">
        <v>35</v>
      </c>
      <c r="D55" s="28" t="s">
        <v>70</v>
      </c>
      <c r="E55" s="28" t="s">
        <v>173</v>
      </c>
      <c r="F55" s="25"/>
      <c r="G55" s="365">
        <f>SUM(G56)</f>
        <v>0</v>
      </c>
    </row>
    <row r="56" spans="1:7" s="26" customFormat="1" ht="13.5" hidden="1" x14ac:dyDescent="0.25">
      <c r="A56" s="29" t="s">
        <v>16</v>
      </c>
      <c r="B56" s="19"/>
      <c r="C56" s="16" t="s">
        <v>35</v>
      </c>
      <c r="D56" s="16" t="s">
        <v>70</v>
      </c>
      <c r="E56" s="16" t="s">
        <v>174</v>
      </c>
      <c r="F56" s="19"/>
      <c r="G56" s="366">
        <f>SUM(G57)</f>
        <v>0</v>
      </c>
    </row>
    <row r="57" spans="1:7" s="26" customFormat="1" ht="25.5" hidden="1" x14ac:dyDescent="0.25">
      <c r="A57" s="29" t="s">
        <v>282</v>
      </c>
      <c r="B57" s="16"/>
      <c r="C57" s="16" t="s">
        <v>35</v>
      </c>
      <c r="D57" s="16" t="s">
        <v>70</v>
      </c>
      <c r="E57" s="16" t="s">
        <v>261</v>
      </c>
      <c r="F57" s="19"/>
      <c r="G57" s="366">
        <f>G59</f>
        <v>0</v>
      </c>
    </row>
    <row r="58" spans="1:7" s="26" customFormat="1" ht="13.5" hidden="1" x14ac:dyDescent="0.25">
      <c r="A58" s="31" t="s">
        <v>2</v>
      </c>
      <c r="B58" s="16"/>
      <c r="C58" s="16" t="s">
        <v>35</v>
      </c>
      <c r="D58" s="16" t="s">
        <v>70</v>
      </c>
      <c r="E58" s="16" t="s">
        <v>261</v>
      </c>
      <c r="F58" s="16" t="s">
        <v>150</v>
      </c>
      <c r="G58" s="366">
        <f>G59</f>
        <v>0</v>
      </c>
    </row>
    <row r="59" spans="1:7" s="26" customFormat="1" ht="13.5" hidden="1" x14ac:dyDescent="0.25">
      <c r="A59" s="31" t="s">
        <v>281</v>
      </c>
      <c r="B59" s="16"/>
      <c r="C59" s="16" t="s">
        <v>35</v>
      </c>
      <c r="D59" s="16" t="s">
        <v>70</v>
      </c>
      <c r="E59" s="16" t="s">
        <v>261</v>
      </c>
      <c r="F59" s="16" t="s">
        <v>280</v>
      </c>
      <c r="G59" s="366">
        <v>0</v>
      </c>
    </row>
    <row r="60" spans="1:7" s="26" customFormat="1" ht="24" customHeight="1" x14ac:dyDescent="0.25">
      <c r="A60" s="21" t="s">
        <v>179</v>
      </c>
      <c r="B60" s="22"/>
      <c r="C60" s="22" t="s">
        <v>35</v>
      </c>
      <c r="D60" s="22" t="s">
        <v>34</v>
      </c>
      <c r="E60" s="22"/>
      <c r="F60" s="22"/>
      <c r="G60" s="367">
        <f>G61</f>
        <v>1000</v>
      </c>
    </row>
    <row r="61" spans="1:7" s="26" customFormat="1" ht="45" customHeight="1" x14ac:dyDescent="0.25">
      <c r="A61" s="36" t="s">
        <v>215</v>
      </c>
      <c r="B61" s="19"/>
      <c r="C61" s="19" t="s">
        <v>35</v>
      </c>
      <c r="D61" s="19" t="s">
        <v>34</v>
      </c>
      <c r="E61" s="19" t="s">
        <v>172</v>
      </c>
      <c r="F61" s="19"/>
      <c r="G61" s="364">
        <f>G62</f>
        <v>1000</v>
      </c>
    </row>
    <row r="62" spans="1:7" s="26" customFormat="1" ht="23.25" customHeight="1" x14ac:dyDescent="0.25">
      <c r="A62" s="37" t="s">
        <v>16</v>
      </c>
      <c r="B62" s="25"/>
      <c r="C62" s="28" t="s">
        <v>35</v>
      </c>
      <c r="D62" s="28" t="s">
        <v>34</v>
      </c>
      <c r="E62" s="28" t="s">
        <v>173</v>
      </c>
      <c r="F62" s="25"/>
      <c r="G62" s="365">
        <f>SUM(G63)</f>
        <v>1000</v>
      </c>
    </row>
    <row r="63" spans="1:7" s="26" customFormat="1" ht="27" customHeight="1" x14ac:dyDescent="0.25">
      <c r="A63" s="38" t="s">
        <v>16</v>
      </c>
      <c r="B63" s="19"/>
      <c r="C63" s="16" t="s">
        <v>35</v>
      </c>
      <c r="D63" s="16" t="s">
        <v>34</v>
      </c>
      <c r="E63" s="16" t="s">
        <v>174</v>
      </c>
      <c r="F63" s="19"/>
      <c r="G63" s="366">
        <f>SUM(G64)</f>
        <v>1000</v>
      </c>
    </row>
    <row r="64" spans="1:7" s="26" customFormat="1" ht="45.75" customHeight="1" x14ac:dyDescent="0.25">
      <c r="A64" s="29" t="s">
        <v>175</v>
      </c>
      <c r="B64" s="16"/>
      <c r="C64" s="16" t="s">
        <v>35</v>
      </c>
      <c r="D64" s="16" t="s">
        <v>34</v>
      </c>
      <c r="E64" s="16" t="s">
        <v>176</v>
      </c>
      <c r="F64" s="19"/>
      <c r="G64" s="366">
        <f>G66</f>
        <v>1000</v>
      </c>
    </row>
    <row r="65" spans="1:8" s="26" customFormat="1" ht="26.25" customHeight="1" x14ac:dyDescent="0.25">
      <c r="A65" s="31" t="s">
        <v>38</v>
      </c>
      <c r="B65" s="16"/>
      <c r="C65" s="16" t="s">
        <v>35</v>
      </c>
      <c r="D65" s="16" t="s">
        <v>34</v>
      </c>
      <c r="E65" s="16" t="s">
        <v>176</v>
      </c>
      <c r="F65" s="16" t="s">
        <v>150</v>
      </c>
      <c r="G65" s="366">
        <v>1000</v>
      </c>
    </row>
    <row r="66" spans="1:8" s="26" customFormat="1" ht="27.75" customHeight="1" x14ac:dyDescent="0.25">
      <c r="A66" s="31" t="s">
        <v>177</v>
      </c>
      <c r="B66" s="16"/>
      <c r="C66" s="16" t="s">
        <v>35</v>
      </c>
      <c r="D66" s="16" t="s">
        <v>34</v>
      </c>
      <c r="E66" s="16" t="s">
        <v>176</v>
      </c>
      <c r="F66" s="16" t="s">
        <v>178</v>
      </c>
      <c r="G66" s="366">
        <v>1000</v>
      </c>
    </row>
    <row r="67" spans="1:8" s="26" customFormat="1" ht="28.5" customHeight="1" x14ac:dyDescent="0.25">
      <c r="A67" s="21" t="s">
        <v>169</v>
      </c>
      <c r="B67" s="22"/>
      <c r="C67" s="22" t="s">
        <v>35</v>
      </c>
      <c r="D67" s="22" t="s">
        <v>170</v>
      </c>
      <c r="E67" s="22"/>
      <c r="F67" s="22"/>
      <c r="G67" s="367">
        <f>G68+G79</f>
        <v>6958.9279999999999</v>
      </c>
    </row>
    <row r="68" spans="1:8" s="26" customFormat="1" ht="41.25" customHeight="1" x14ac:dyDescent="0.25">
      <c r="A68" s="18" t="s">
        <v>163</v>
      </c>
      <c r="B68" s="19"/>
      <c r="C68" s="19" t="s">
        <v>35</v>
      </c>
      <c r="D68" s="19" t="s">
        <v>170</v>
      </c>
      <c r="E68" s="19" t="s">
        <v>164</v>
      </c>
      <c r="F68" s="19"/>
      <c r="G68" s="364">
        <f>G69</f>
        <v>6958.9279999999999</v>
      </c>
    </row>
    <row r="69" spans="1:8" s="26" customFormat="1" ht="26.25" customHeight="1" x14ac:dyDescent="0.25">
      <c r="A69" s="37" t="s">
        <v>16</v>
      </c>
      <c r="B69" s="28"/>
      <c r="C69" s="28" t="s">
        <v>35</v>
      </c>
      <c r="D69" s="28" t="s">
        <v>170</v>
      </c>
      <c r="E69" s="28" t="s">
        <v>165</v>
      </c>
      <c r="F69" s="28"/>
      <c r="G69" s="365">
        <f>SUM(G70)</f>
        <v>6958.9279999999999</v>
      </c>
    </row>
    <row r="70" spans="1:8" s="26" customFormat="1" ht="25.5" customHeight="1" x14ac:dyDescent="0.25">
      <c r="A70" s="38" t="s">
        <v>16</v>
      </c>
      <c r="B70" s="16"/>
      <c r="C70" s="16" t="s">
        <v>35</v>
      </c>
      <c r="D70" s="16" t="s">
        <v>170</v>
      </c>
      <c r="E70" s="16" t="s">
        <v>166</v>
      </c>
      <c r="F70" s="16"/>
      <c r="G70" s="366">
        <f>SUM(G71)</f>
        <v>6958.9279999999999</v>
      </c>
    </row>
    <row r="71" spans="1:8" s="26" customFormat="1" ht="24" customHeight="1" x14ac:dyDescent="0.25">
      <c r="A71" s="29" t="s">
        <v>167</v>
      </c>
      <c r="B71" s="16"/>
      <c r="C71" s="16" t="s">
        <v>35</v>
      </c>
      <c r="D71" s="16" t="s">
        <v>170</v>
      </c>
      <c r="E71" s="16" t="s">
        <v>168</v>
      </c>
      <c r="F71" s="16"/>
      <c r="G71" s="366">
        <f>G72+G76+G74</f>
        <v>6958.9279999999999</v>
      </c>
    </row>
    <row r="72" spans="1:8" s="26" customFormat="1" ht="35.25" customHeight="1" x14ac:dyDescent="0.25">
      <c r="A72" s="31" t="s">
        <v>36</v>
      </c>
      <c r="B72" s="16"/>
      <c r="C72" s="16" t="s">
        <v>35</v>
      </c>
      <c r="D72" s="16" t="s">
        <v>170</v>
      </c>
      <c r="E72" s="16" t="s">
        <v>168</v>
      </c>
      <c r="F72" s="16" t="s">
        <v>139</v>
      </c>
      <c r="G72" s="366">
        <f>G73</f>
        <v>3817.9280000000003</v>
      </c>
    </row>
    <row r="73" spans="1:8" s="26" customFormat="1" ht="38.25" customHeight="1" x14ac:dyDescent="0.25">
      <c r="A73" s="31" t="s">
        <v>140</v>
      </c>
      <c r="B73" s="16"/>
      <c r="C73" s="16" t="s">
        <v>35</v>
      </c>
      <c r="D73" s="16" t="s">
        <v>170</v>
      </c>
      <c r="E73" s="16" t="s">
        <v>168</v>
      </c>
      <c r="F73" s="16" t="s">
        <v>141</v>
      </c>
      <c r="G73" s="366">
        <f>50+6+690+240+97.426+92.559+92.559+212.9+966.499+817.7+400+114.146+18.4+7.796+11.943</f>
        <v>3817.9280000000003</v>
      </c>
      <c r="H73" s="39"/>
    </row>
    <row r="74" spans="1:8" s="26" customFormat="1" ht="28.5" customHeight="1" x14ac:dyDescent="0.25">
      <c r="A74" s="31" t="s">
        <v>56</v>
      </c>
      <c r="B74" s="16"/>
      <c r="C74" s="16" t="s">
        <v>35</v>
      </c>
      <c r="D74" s="16" t="s">
        <v>170</v>
      </c>
      <c r="E74" s="16" t="s">
        <v>168</v>
      </c>
      <c r="F74" s="16" t="s">
        <v>198</v>
      </c>
      <c r="G74" s="366">
        <f>G75</f>
        <v>80</v>
      </c>
      <c r="H74" s="39"/>
    </row>
    <row r="75" spans="1:8" s="26" customFormat="1" ht="32.65" customHeight="1" x14ac:dyDescent="0.25">
      <c r="A75" s="31" t="s">
        <v>312</v>
      </c>
      <c r="B75" s="16"/>
      <c r="C75" s="16" t="s">
        <v>35</v>
      </c>
      <c r="D75" s="16" t="s">
        <v>170</v>
      </c>
      <c r="E75" s="16" t="s">
        <v>168</v>
      </c>
      <c r="F75" s="16" t="s">
        <v>311</v>
      </c>
      <c r="G75" s="366">
        <v>80</v>
      </c>
      <c r="H75" s="39"/>
    </row>
    <row r="76" spans="1:8" s="26" customFormat="1" ht="28.5" customHeight="1" x14ac:dyDescent="0.25">
      <c r="A76" s="31" t="s">
        <v>38</v>
      </c>
      <c r="B76" s="16"/>
      <c r="C76" s="16" t="s">
        <v>35</v>
      </c>
      <c r="D76" s="16" t="s">
        <v>170</v>
      </c>
      <c r="E76" s="16" t="s">
        <v>168</v>
      </c>
      <c r="F76" s="16" t="s">
        <v>150</v>
      </c>
      <c r="G76" s="366">
        <f>G77+G78</f>
        <v>3061</v>
      </c>
      <c r="H76" s="39"/>
    </row>
    <row r="77" spans="1:8" s="26" customFormat="1" ht="24" customHeight="1" x14ac:dyDescent="0.25">
      <c r="A77" s="31" t="s">
        <v>296</v>
      </c>
      <c r="B77" s="16"/>
      <c r="C77" s="16" t="s">
        <v>35</v>
      </c>
      <c r="D77" s="16" t="s">
        <v>170</v>
      </c>
      <c r="E77" s="16" t="s">
        <v>168</v>
      </c>
      <c r="F77" s="16" t="s">
        <v>295</v>
      </c>
      <c r="G77" s="366">
        <v>3000</v>
      </c>
    </row>
    <row r="78" spans="1:8" s="26" customFormat="1" ht="27.75" customHeight="1" x14ac:dyDescent="0.25">
      <c r="A78" s="31" t="s">
        <v>151</v>
      </c>
      <c r="B78" s="16"/>
      <c r="C78" s="16" t="s">
        <v>35</v>
      </c>
      <c r="D78" s="16" t="s">
        <v>170</v>
      </c>
      <c r="E78" s="16" t="s">
        <v>168</v>
      </c>
      <c r="F78" s="16" t="s">
        <v>152</v>
      </c>
      <c r="G78" s="366">
        <v>61</v>
      </c>
    </row>
    <row r="79" spans="1:8" s="26" customFormat="1" ht="38.25" hidden="1" x14ac:dyDescent="0.25">
      <c r="A79" s="36" t="s">
        <v>215</v>
      </c>
      <c r="B79" s="19"/>
      <c r="C79" s="19" t="s">
        <v>35</v>
      </c>
      <c r="D79" s="19" t="s">
        <v>170</v>
      </c>
      <c r="E79" s="19" t="s">
        <v>172</v>
      </c>
      <c r="F79" s="19"/>
      <c r="G79" s="364">
        <f>G80</f>
        <v>0</v>
      </c>
    </row>
    <row r="80" spans="1:8" s="26" customFormat="1" ht="13.5" hidden="1" x14ac:dyDescent="0.25">
      <c r="A80" s="37" t="s">
        <v>16</v>
      </c>
      <c r="B80" s="25"/>
      <c r="C80" s="28" t="s">
        <v>35</v>
      </c>
      <c r="D80" s="28" t="s">
        <v>170</v>
      </c>
      <c r="E80" s="28" t="s">
        <v>173</v>
      </c>
      <c r="F80" s="25"/>
      <c r="G80" s="365">
        <f>SUM(G81)</f>
        <v>0</v>
      </c>
    </row>
    <row r="81" spans="1:7" s="26" customFormat="1" ht="13.5" hidden="1" x14ac:dyDescent="0.25">
      <c r="A81" s="38" t="s">
        <v>16</v>
      </c>
      <c r="B81" s="25"/>
      <c r="C81" s="16" t="s">
        <v>35</v>
      </c>
      <c r="D81" s="16" t="s">
        <v>170</v>
      </c>
      <c r="E81" s="16" t="s">
        <v>174</v>
      </c>
      <c r="F81" s="19"/>
      <c r="G81" s="366">
        <f>G82</f>
        <v>0</v>
      </c>
    </row>
    <row r="82" spans="1:7" s="26" customFormat="1" ht="25.5" hidden="1" x14ac:dyDescent="0.25">
      <c r="A82" s="38" t="s">
        <v>298</v>
      </c>
      <c r="B82" s="25"/>
      <c r="C82" s="16" t="s">
        <v>35</v>
      </c>
      <c r="D82" s="16" t="s">
        <v>170</v>
      </c>
      <c r="E82" s="16" t="s">
        <v>297</v>
      </c>
      <c r="F82" s="16"/>
      <c r="G82" s="366">
        <v>0</v>
      </c>
    </row>
    <row r="83" spans="1:7" s="26" customFormat="1" ht="63.75" hidden="1" x14ac:dyDescent="0.25">
      <c r="A83" s="31" t="s">
        <v>210</v>
      </c>
      <c r="B83" s="16"/>
      <c r="C83" s="16" t="s">
        <v>35</v>
      </c>
      <c r="D83" s="16" t="s">
        <v>170</v>
      </c>
      <c r="E83" s="16" t="s">
        <v>297</v>
      </c>
      <c r="F83" s="16" t="s">
        <v>146</v>
      </c>
      <c r="G83" s="366">
        <f>G84</f>
        <v>0</v>
      </c>
    </row>
    <row r="84" spans="1:7" s="26" customFormat="1" ht="25.5" hidden="1" x14ac:dyDescent="0.25">
      <c r="A84" s="31" t="s">
        <v>147</v>
      </c>
      <c r="B84" s="16"/>
      <c r="C84" s="16" t="s">
        <v>35</v>
      </c>
      <c r="D84" s="16" t="s">
        <v>170</v>
      </c>
      <c r="E84" s="16" t="s">
        <v>297</v>
      </c>
      <c r="F84" s="16" t="s">
        <v>148</v>
      </c>
      <c r="G84" s="366">
        <v>0</v>
      </c>
    </row>
    <row r="85" spans="1:7" s="26" customFormat="1" ht="22.5" customHeight="1" x14ac:dyDescent="0.25">
      <c r="A85" s="40" t="s">
        <v>216</v>
      </c>
      <c r="B85" s="23"/>
      <c r="C85" s="41" t="s">
        <v>112</v>
      </c>
      <c r="D85" s="42"/>
      <c r="E85" s="23"/>
      <c r="F85" s="23"/>
      <c r="G85" s="362">
        <f t="shared" ref="G85:G93" si="0">G86</f>
        <v>1448</v>
      </c>
    </row>
    <row r="86" spans="1:7" s="26" customFormat="1" ht="26.25" customHeight="1" x14ac:dyDescent="0.25">
      <c r="A86" s="440" t="s">
        <v>182</v>
      </c>
      <c r="B86" s="23"/>
      <c r="C86" s="41" t="s">
        <v>112</v>
      </c>
      <c r="D86" s="41" t="s">
        <v>59</v>
      </c>
      <c r="E86" s="22"/>
      <c r="F86" s="22"/>
      <c r="G86" s="367">
        <f t="shared" si="0"/>
        <v>1448</v>
      </c>
    </row>
    <row r="87" spans="1:7" s="26" customFormat="1" ht="47.25" customHeight="1" x14ac:dyDescent="0.25">
      <c r="A87" s="43" t="s">
        <v>217</v>
      </c>
      <c r="B87" s="16"/>
      <c r="C87" s="44" t="s">
        <v>112</v>
      </c>
      <c r="D87" s="44" t="s">
        <v>59</v>
      </c>
      <c r="E87" s="19" t="s">
        <v>172</v>
      </c>
      <c r="F87" s="19"/>
      <c r="G87" s="364">
        <f t="shared" si="0"/>
        <v>1448</v>
      </c>
    </row>
    <row r="88" spans="1:7" s="26" customFormat="1" ht="26.25" customHeight="1" x14ac:dyDescent="0.25">
      <c r="A88" s="37" t="s">
        <v>16</v>
      </c>
      <c r="B88" s="28"/>
      <c r="C88" s="45" t="s">
        <v>112</v>
      </c>
      <c r="D88" s="45" t="s">
        <v>59</v>
      </c>
      <c r="E88" s="28" t="s">
        <v>173</v>
      </c>
      <c r="F88" s="25"/>
      <c r="G88" s="365">
        <f t="shared" si="0"/>
        <v>1448</v>
      </c>
    </row>
    <row r="89" spans="1:7" s="26" customFormat="1" ht="25.5" customHeight="1" x14ac:dyDescent="0.25">
      <c r="A89" s="38" t="s">
        <v>16</v>
      </c>
      <c r="B89" s="16"/>
      <c r="C89" s="46" t="s">
        <v>112</v>
      </c>
      <c r="D89" s="46" t="s">
        <v>59</v>
      </c>
      <c r="E89" s="16" t="s">
        <v>174</v>
      </c>
      <c r="F89" s="19"/>
      <c r="G89" s="366">
        <f t="shared" si="0"/>
        <v>1448</v>
      </c>
    </row>
    <row r="90" spans="1:7" s="26" customFormat="1" ht="25.5" x14ac:dyDescent="0.25">
      <c r="A90" s="29" t="s">
        <v>218</v>
      </c>
      <c r="B90" s="16"/>
      <c r="C90" s="16" t="s">
        <v>112</v>
      </c>
      <c r="D90" s="16" t="s">
        <v>59</v>
      </c>
      <c r="E90" s="16" t="s">
        <v>181</v>
      </c>
      <c r="F90" s="16"/>
      <c r="G90" s="366">
        <f>G91+G93</f>
        <v>1448</v>
      </c>
    </row>
    <row r="91" spans="1:7" s="26" customFormat="1" ht="63.75" x14ac:dyDescent="0.25">
      <c r="A91" s="31" t="s">
        <v>210</v>
      </c>
      <c r="B91" s="16"/>
      <c r="C91" s="16" t="s">
        <v>112</v>
      </c>
      <c r="D91" s="16" t="s">
        <v>59</v>
      </c>
      <c r="E91" s="16" t="s">
        <v>181</v>
      </c>
      <c r="F91" s="16" t="s">
        <v>146</v>
      </c>
      <c r="G91" s="366">
        <f t="shared" si="0"/>
        <v>1380.1</v>
      </c>
    </row>
    <row r="92" spans="1:7" s="26" customFormat="1" ht="25.5" x14ac:dyDescent="0.25">
      <c r="A92" s="31" t="s">
        <v>147</v>
      </c>
      <c r="B92" s="16"/>
      <c r="C92" s="16" t="s">
        <v>112</v>
      </c>
      <c r="D92" s="16" t="s">
        <v>59</v>
      </c>
      <c r="E92" s="16" t="s">
        <v>181</v>
      </c>
      <c r="F92" s="16" t="s">
        <v>148</v>
      </c>
      <c r="G92" s="366">
        <f>1114.54+293.76+10.5-38.7</f>
        <v>1380.1</v>
      </c>
    </row>
    <row r="93" spans="1:7" s="26" customFormat="1" ht="25.5" x14ac:dyDescent="0.25">
      <c r="A93" s="109" t="s">
        <v>36</v>
      </c>
      <c r="B93" s="16"/>
      <c r="C93" s="16" t="s">
        <v>112</v>
      </c>
      <c r="D93" s="16" t="s">
        <v>59</v>
      </c>
      <c r="E93" s="16" t="s">
        <v>181</v>
      </c>
      <c r="F93" s="16" t="s">
        <v>139</v>
      </c>
      <c r="G93" s="366">
        <f t="shared" si="0"/>
        <v>67.900000000000006</v>
      </c>
    </row>
    <row r="94" spans="1:7" s="26" customFormat="1" ht="25.5" x14ac:dyDescent="0.25">
      <c r="A94" s="31" t="s">
        <v>140</v>
      </c>
      <c r="B94" s="16"/>
      <c r="C94" s="16" t="s">
        <v>112</v>
      </c>
      <c r="D94" s="16" t="s">
        <v>59</v>
      </c>
      <c r="E94" s="16" t="s">
        <v>181</v>
      </c>
      <c r="F94" s="16" t="s">
        <v>141</v>
      </c>
      <c r="G94" s="366">
        <f>2+25.9+20+20</f>
        <v>67.900000000000006</v>
      </c>
    </row>
    <row r="95" spans="1:7" s="47" customFormat="1" ht="27" x14ac:dyDescent="0.2">
      <c r="A95" s="21" t="s">
        <v>219</v>
      </c>
      <c r="B95" s="22"/>
      <c r="C95" s="22" t="s">
        <v>59</v>
      </c>
      <c r="D95" s="22"/>
      <c r="E95" s="22"/>
      <c r="F95" s="22"/>
      <c r="G95" s="367">
        <f>G96+G113</f>
        <v>3471.16</v>
      </c>
    </row>
    <row r="96" spans="1:7" s="26" customFormat="1" ht="44.45" customHeight="1" x14ac:dyDescent="0.25">
      <c r="A96" s="21" t="s">
        <v>86</v>
      </c>
      <c r="B96" s="22"/>
      <c r="C96" s="22" t="s">
        <v>59</v>
      </c>
      <c r="D96" s="22" t="s">
        <v>201</v>
      </c>
      <c r="E96" s="22"/>
      <c r="F96" s="22"/>
      <c r="G96" s="367">
        <f>G97+G107</f>
        <v>1450</v>
      </c>
    </row>
    <row r="97" spans="1:7" s="20" customFormat="1" ht="38.25" x14ac:dyDescent="0.2">
      <c r="A97" s="48" t="s">
        <v>220</v>
      </c>
      <c r="B97" s="49"/>
      <c r="C97" s="49" t="s">
        <v>59</v>
      </c>
      <c r="D97" s="49" t="s">
        <v>201</v>
      </c>
      <c r="E97" s="49" t="s">
        <v>85</v>
      </c>
      <c r="F97" s="49"/>
      <c r="G97" s="364">
        <f>G98</f>
        <v>1450</v>
      </c>
    </row>
    <row r="98" spans="1:7" s="17" customFormat="1" ht="29.25" customHeight="1" x14ac:dyDescent="0.2">
      <c r="A98" s="50" t="s">
        <v>482</v>
      </c>
      <c r="B98" s="51"/>
      <c r="C98" s="51" t="s">
        <v>59</v>
      </c>
      <c r="D98" s="51" t="s">
        <v>201</v>
      </c>
      <c r="E98" s="51" t="s">
        <v>501</v>
      </c>
      <c r="F98" s="51"/>
      <c r="G98" s="365">
        <f>SUM(G99+G103)</f>
        <v>1450</v>
      </c>
    </row>
    <row r="99" spans="1:7" s="17" customFormat="1" ht="66.75" customHeight="1" x14ac:dyDescent="0.2">
      <c r="A99" s="38" t="s">
        <v>502</v>
      </c>
      <c r="B99" s="51"/>
      <c r="C99" s="34" t="s">
        <v>59</v>
      </c>
      <c r="D99" s="34" t="s">
        <v>201</v>
      </c>
      <c r="E99" s="34" t="s">
        <v>503</v>
      </c>
      <c r="F99" s="51"/>
      <c r="G99" s="366">
        <f>SUM(G100)</f>
        <v>60</v>
      </c>
    </row>
    <row r="100" spans="1:7" s="17" customFormat="1" ht="56.25" customHeight="1" x14ac:dyDescent="0.2">
      <c r="A100" s="38" t="s">
        <v>504</v>
      </c>
      <c r="B100" s="34"/>
      <c r="C100" s="34" t="s">
        <v>59</v>
      </c>
      <c r="D100" s="34" t="s">
        <v>201</v>
      </c>
      <c r="E100" s="34" t="s">
        <v>505</v>
      </c>
      <c r="F100" s="34"/>
      <c r="G100" s="366">
        <f>G102</f>
        <v>60</v>
      </c>
    </row>
    <row r="101" spans="1:7" s="17" customFormat="1" ht="33" customHeight="1" x14ac:dyDescent="0.2">
      <c r="A101" s="31" t="s">
        <v>36</v>
      </c>
      <c r="B101" s="34"/>
      <c r="C101" s="34" t="s">
        <v>59</v>
      </c>
      <c r="D101" s="34" t="s">
        <v>201</v>
      </c>
      <c r="E101" s="34" t="s">
        <v>505</v>
      </c>
      <c r="F101" s="34" t="s">
        <v>139</v>
      </c>
      <c r="G101" s="366">
        <f>G102</f>
        <v>60</v>
      </c>
    </row>
    <row r="102" spans="1:7" s="17" customFormat="1" ht="33.75" customHeight="1" x14ac:dyDescent="0.2">
      <c r="A102" s="52" t="s">
        <v>140</v>
      </c>
      <c r="B102" s="34"/>
      <c r="C102" s="34" t="s">
        <v>59</v>
      </c>
      <c r="D102" s="34" t="s">
        <v>201</v>
      </c>
      <c r="E102" s="34" t="s">
        <v>505</v>
      </c>
      <c r="F102" s="34" t="s">
        <v>141</v>
      </c>
      <c r="G102" s="366">
        <v>60</v>
      </c>
    </row>
    <row r="103" spans="1:7" s="17" customFormat="1" ht="36.75" customHeight="1" x14ac:dyDescent="0.2">
      <c r="A103" s="38" t="s">
        <v>506</v>
      </c>
      <c r="B103" s="34"/>
      <c r="C103" s="34" t="s">
        <v>59</v>
      </c>
      <c r="D103" s="34" t="s">
        <v>201</v>
      </c>
      <c r="E103" s="34" t="s">
        <v>507</v>
      </c>
      <c r="F103" s="34"/>
      <c r="G103" s="366">
        <f>SUM(G104)</f>
        <v>1390</v>
      </c>
    </row>
    <row r="104" spans="1:7" s="17" customFormat="1" ht="30" customHeight="1" x14ac:dyDescent="0.2">
      <c r="A104" s="38" t="s">
        <v>88</v>
      </c>
      <c r="B104" s="34"/>
      <c r="C104" s="34" t="s">
        <v>59</v>
      </c>
      <c r="D104" s="34" t="s">
        <v>201</v>
      </c>
      <c r="E104" s="34" t="s">
        <v>508</v>
      </c>
      <c r="F104" s="34"/>
      <c r="G104" s="366">
        <f>G106</f>
        <v>1390</v>
      </c>
    </row>
    <row r="105" spans="1:7" s="17" customFormat="1" ht="31.5" customHeight="1" x14ac:dyDescent="0.2">
      <c r="A105" s="31" t="s">
        <v>36</v>
      </c>
      <c r="B105" s="34"/>
      <c r="C105" s="34" t="s">
        <v>59</v>
      </c>
      <c r="D105" s="34" t="s">
        <v>201</v>
      </c>
      <c r="E105" s="34" t="s">
        <v>508</v>
      </c>
      <c r="F105" s="34" t="s">
        <v>139</v>
      </c>
      <c r="G105" s="366">
        <f>G106</f>
        <v>1390</v>
      </c>
    </row>
    <row r="106" spans="1:7" s="17" customFormat="1" ht="32.25" customHeight="1" x14ac:dyDescent="0.2">
      <c r="A106" s="52" t="s">
        <v>140</v>
      </c>
      <c r="B106" s="34"/>
      <c r="C106" s="34" t="s">
        <v>59</v>
      </c>
      <c r="D106" s="34" t="s">
        <v>201</v>
      </c>
      <c r="E106" s="34" t="s">
        <v>508</v>
      </c>
      <c r="F106" s="34" t="s">
        <v>141</v>
      </c>
      <c r="G106" s="366">
        <f>60+450+880</f>
        <v>1390</v>
      </c>
    </row>
    <row r="107" spans="1:7" s="17" customFormat="1" ht="0.75" hidden="1" customHeight="1" x14ac:dyDescent="0.2">
      <c r="A107" s="36" t="s">
        <v>215</v>
      </c>
      <c r="B107" s="19"/>
      <c r="C107" s="19" t="s">
        <v>59</v>
      </c>
      <c r="D107" s="19" t="s">
        <v>87</v>
      </c>
      <c r="E107" s="19" t="s">
        <v>172</v>
      </c>
      <c r="F107" s="19"/>
      <c r="G107" s="364">
        <f>G108</f>
        <v>0</v>
      </c>
    </row>
    <row r="108" spans="1:7" s="17" customFormat="1" ht="13.5" hidden="1" x14ac:dyDescent="0.2">
      <c r="A108" s="37" t="s">
        <v>16</v>
      </c>
      <c r="B108" s="25"/>
      <c r="C108" s="28" t="s">
        <v>59</v>
      </c>
      <c r="D108" s="28" t="s">
        <v>87</v>
      </c>
      <c r="E108" s="28" t="s">
        <v>173</v>
      </c>
      <c r="F108" s="25"/>
      <c r="G108" s="365">
        <f>SUM(G109)</f>
        <v>0</v>
      </c>
    </row>
    <row r="109" spans="1:7" s="17" customFormat="1" ht="13.5" hidden="1" x14ac:dyDescent="0.2">
      <c r="A109" s="38" t="s">
        <v>16</v>
      </c>
      <c r="B109" s="25"/>
      <c r="C109" s="16" t="s">
        <v>59</v>
      </c>
      <c r="D109" s="16" t="s">
        <v>87</v>
      </c>
      <c r="E109" s="16" t="s">
        <v>174</v>
      </c>
      <c r="F109" s="19"/>
      <c r="G109" s="366">
        <f>G110</f>
        <v>0</v>
      </c>
    </row>
    <row r="110" spans="1:7" s="17" customFormat="1" ht="25.5" hidden="1" x14ac:dyDescent="0.2">
      <c r="A110" s="38" t="s">
        <v>221</v>
      </c>
      <c r="B110" s="25"/>
      <c r="C110" s="16" t="s">
        <v>59</v>
      </c>
      <c r="D110" s="16" t="s">
        <v>87</v>
      </c>
      <c r="E110" s="16" t="s">
        <v>302</v>
      </c>
      <c r="F110" s="16"/>
      <c r="G110" s="366">
        <f>G111</f>
        <v>0</v>
      </c>
    </row>
    <row r="111" spans="1:7" s="17" customFormat="1" ht="12.75" hidden="1" x14ac:dyDescent="0.2">
      <c r="A111" s="31" t="s">
        <v>38</v>
      </c>
      <c r="B111" s="16"/>
      <c r="C111" s="16" t="s">
        <v>59</v>
      </c>
      <c r="D111" s="16" t="s">
        <v>87</v>
      </c>
      <c r="E111" s="16" t="s">
        <v>302</v>
      </c>
      <c r="F111" s="34" t="s">
        <v>150</v>
      </c>
      <c r="G111" s="366">
        <f>G112</f>
        <v>0</v>
      </c>
    </row>
    <row r="112" spans="1:7" s="17" customFormat="1" ht="6" hidden="1" customHeight="1" x14ac:dyDescent="0.2">
      <c r="A112" s="31" t="s">
        <v>151</v>
      </c>
      <c r="B112" s="16"/>
      <c r="C112" s="16" t="s">
        <v>59</v>
      </c>
      <c r="D112" s="16" t="s">
        <v>87</v>
      </c>
      <c r="E112" s="16" t="s">
        <v>302</v>
      </c>
      <c r="F112" s="34" t="s">
        <v>152</v>
      </c>
      <c r="G112" s="366">
        <v>0</v>
      </c>
    </row>
    <row r="113" spans="1:7" s="142" customFormat="1" ht="40.15" customHeight="1" x14ac:dyDescent="0.2">
      <c r="A113" s="21" t="s">
        <v>266</v>
      </c>
      <c r="B113" s="22"/>
      <c r="C113" s="22" t="s">
        <v>59</v>
      </c>
      <c r="D113" s="22" t="s">
        <v>267</v>
      </c>
      <c r="E113" s="22"/>
      <c r="F113" s="22"/>
      <c r="G113" s="367">
        <f>G114</f>
        <v>2021.1599999999999</v>
      </c>
    </row>
    <row r="114" spans="1:7" s="142" customFormat="1" ht="38.25" x14ac:dyDescent="0.2">
      <c r="A114" s="48" t="s">
        <v>12</v>
      </c>
      <c r="B114" s="49"/>
      <c r="C114" s="49" t="s">
        <v>59</v>
      </c>
      <c r="D114" s="49" t="s">
        <v>267</v>
      </c>
      <c r="E114" s="49" t="s">
        <v>13</v>
      </c>
      <c r="F114" s="49"/>
      <c r="G114" s="364">
        <f>SUM(G116)</f>
        <v>2021.1599999999999</v>
      </c>
    </row>
    <row r="115" spans="1:7" s="142" customFormat="1" ht="51" x14ac:dyDescent="0.2">
      <c r="A115" s="50" t="s">
        <v>270</v>
      </c>
      <c r="B115" s="51"/>
      <c r="C115" s="51" t="s">
        <v>59</v>
      </c>
      <c r="D115" s="51" t="s">
        <v>267</v>
      </c>
      <c r="E115" s="51" t="s">
        <v>15</v>
      </c>
      <c r="F115" s="51"/>
      <c r="G115" s="365">
        <f>SUM(G116)</f>
        <v>2021.1599999999999</v>
      </c>
    </row>
    <row r="116" spans="1:7" s="142" customFormat="1" ht="27" customHeight="1" x14ac:dyDescent="0.2">
      <c r="A116" s="38" t="s">
        <v>16</v>
      </c>
      <c r="B116" s="51"/>
      <c r="C116" s="34" t="s">
        <v>59</v>
      </c>
      <c r="D116" s="34" t="s">
        <v>267</v>
      </c>
      <c r="E116" s="34" t="s">
        <v>17</v>
      </c>
      <c r="F116" s="51"/>
      <c r="G116" s="366">
        <f>SUM(G117+G122)</f>
        <v>2021.1599999999999</v>
      </c>
    </row>
    <row r="117" spans="1:7" s="142" customFormat="1" ht="51" x14ac:dyDescent="0.2">
      <c r="A117" s="38" t="s">
        <v>264</v>
      </c>
      <c r="B117" s="34"/>
      <c r="C117" s="34" t="s">
        <v>59</v>
      </c>
      <c r="D117" s="34" t="s">
        <v>267</v>
      </c>
      <c r="E117" s="34" t="s">
        <v>265</v>
      </c>
      <c r="F117" s="34"/>
      <c r="G117" s="366">
        <f>G118+G120</f>
        <v>2010.6</v>
      </c>
    </row>
    <row r="118" spans="1:7" s="142" customFormat="1" ht="63.75" x14ac:dyDescent="0.2">
      <c r="A118" s="31" t="s">
        <v>210</v>
      </c>
      <c r="B118" s="34"/>
      <c r="C118" s="34" t="s">
        <v>59</v>
      </c>
      <c r="D118" s="34" t="s">
        <v>267</v>
      </c>
      <c r="E118" s="34" t="s">
        <v>265</v>
      </c>
      <c r="F118" s="34" t="s">
        <v>146</v>
      </c>
      <c r="G118" s="366">
        <f>G119</f>
        <v>1914.8389999999999</v>
      </c>
    </row>
    <row r="119" spans="1:7" s="142" customFormat="1" ht="33" customHeight="1" x14ac:dyDescent="0.2">
      <c r="A119" s="52" t="s">
        <v>147</v>
      </c>
      <c r="B119" s="34"/>
      <c r="C119" s="34" t="s">
        <v>59</v>
      </c>
      <c r="D119" s="34" t="s">
        <v>267</v>
      </c>
      <c r="E119" s="34" t="s">
        <v>265</v>
      </c>
      <c r="F119" s="34" t="s">
        <v>148</v>
      </c>
      <c r="G119" s="366">
        <f>1469.892+435.947+9</f>
        <v>1914.8389999999999</v>
      </c>
    </row>
    <row r="120" spans="1:7" s="142" customFormat="1" ht="30.75" customHeight="1" x14ac:dyDescent="0.2">
      <c r="A120" s="38" t="s">
        <v>36</v>
      </c>
      <c r="B120" s="34"/>
      <c r="C120" s="34" t="s">
        <v>59</v>
      </c>
      <c r="D120" s="34" t="s">
        <v>267</v>
      </c>
      <c r="E120" s="34" t="s">
        <v>265</v>
      </c>
      <c r="F120" s="34" t="s">
        <v>139</v>
      </c>
      <c r="G120" s="366">
        <f>G121</f>
        <v>95.760999999999996</v>
      </c>
    </row>
    <row r="121" spans="1:7" s="142" customFormat="1" ht="34.5" customHeight="1" x14ac:dyDescent="0.2">
      <c r="A121" s="38" t="s">
        <v>140</v>
      </c>
      <c r="B121" s="34"/>
      <c r="C121" s="34" t="s">
        <v>59</v>
      </c>
      <c r="D121" s="34" t="s">
        <v>267</v>
      </c>
      <c r="E121" s="34" t="s">
        <v>265</v>
      </c>
      <c r="F121" s="34" t="s">
        <v>141</v>
      </c>
      <c r="G121" s="366">
        <f>15.76+12.405+15+52.596</f>
        <v>95.760999999999996</v>
      </c>
    </row>
    <row r="122" spans="1:7" s="142" customFormat="1" ht="51.6" customHeight="1" x14ac:dyDescent="0.2">
      <c r="A122" s="31" t="s">
        <v>271</v>
      </c>
      <c r="B122" s="34"/>
      <c r="C122" s="34" t="s">
        <v>59</v>
      </c>
      <c r="D122" s="34" t="s">
        <v>267</v>
      </c>
      <c r="E122" s="34" t="s">
        <v>269</v>
      </c>
      <c r="F122" s="34"/>
      <c r="G122" s="366">
        <f>G123+G125</f>
        <v>10.559999999999999</v>
      </c>
    </row>
    <row r="123" spans="1:7" s="142" customFormat="1" ht="0.75" hidden="1" customHeight="1" x14ac:dyDescent="0.2">
      <c r="A123" s="52" t="s">
        <v>210</v>
      </c>
      <c r="B123" s="34"/>
      <c r="C123" s="34" t="s">
        <v>59</v>
      </c>
      <c r="D123" s="34" t="s">
        <v>267</v>
      </c>
      <c r="E123" s="34" t="s">
        <v>269</v>
      </c>
      <c r="F123" s="34" t="s">
        <v>146</v>
      </c>
      <c r="G123" s="366">
        <f>G124</f>
        <v>0</v>
      </c>
    </row>
    <row r="124" spans="1:7" s="142" customFormat="1" ht="25.5" hidden="1" x14ac:dyDescent="0.2">
      <c r="A124" s="38" t="s">
        <v>147</v>
      </c>
      <c r="B124" s="51"/>
      <c r="C124" s="34" t="s">
        <v>59</v>
      </c>
      <c r="D124" s="34" t="s">
        <v>267</v>
      </c>
      <c r="E124" s="34" t="s">
        <v>269</v>
      </c>
      <c r="F124" s="51" t="s">
        <v>148</v>
      </c>
      <c r="G124" s="366">
        <v>0</v>
      </c>
    </row>
    <row r="125" spans="1:7" s="142" customFormat="1" ht="35.450000000000003" customHeight="1" x14ac:dyDescent="0.2">
      <c r="A125" s="38" t="s">
        <v>36</v>
      </c>
      <c r="B125" s="34"/>
      <c r="C125" s="34" t="s">
        <v>59</v>
      </c>
      <c r="D125" s="34" t="s">
        <v>267</v>
      </c>
      <c r="E125" s="34" t="s">
        <v>269</v>
      </c>
      <c r="F125" s="34" t="s">
        <v>139</v>
      </c>
      <c r="G125" s="366">
        <f>G126</f>
        <v>10.559999999999999</v>
      </c>
    </row>
    <row r="126" spans="1:7" s="142" customFormat="1" ht="32.65" customHeight="1" x14ac:dyDescent="0.2">
      <c r="A126" s="31" t="s">
        <v>140</v>
      </c>
      <c r="B126" s="34"/>
      <c r="C126" s="34" t="s">
        <v>59</v>
      </c>
      <c r="D126" s="34" t="s">
        <v>267</v>
      </c>
      <c r="E126" s="34" t="s">
        <v>269</v>
      </c>
      <c r="F126" s="34" t="s">
        <v>141</v>
      </c>
      <c r="G126" s="366">
        <f>10.7-0.14</f>
        <v>10.559999999999999</v>
      </c>
    </row>
    <row r="127" spans="1:7" s="17" customFormat="1" ht="24.75" customHeight="1" x14ac:dyDescent="0.2">
      <c r="A127" s="21" t="s">
        <v>222</v>
      </c>
      <c r="B127" s="22"/>
      <c r="C127" s="22" t="s">
        <v>47</v>
      </c>
      <c r="D127" s="22"/>
      <c r="E127" s="22"/>
      <c r="F127" s="22"/>
      <c r="G127" s="367">
        <f>G134+G178</f>
        <v>12230.537850000001</v>
      </c>
    </row>
    <row r="128" spans="1:7" s="17" customFormat="1" ht="0.75" customHeight="1" x14ac:dyDescent="0.2">
      <c r="A128" s="24" t="s">
        <v>399</v>
      </c>
      <c r="B128" s="25"/>
      <c r="C128" s="25" t="s">
        <v>47</v>
      </c>
      <c r="D128" s="25" t="s">
        <v>111</v>
      </c>
      <c r="E128" s="25"/>
      <c r="F128" s="25"/>
      <c r="G128" s="363">
        <f>G129</f>
        <v>0</v>
      </c>
    </row>
    <row r="129" spans="1:7" s="17" customFormat="1" ht="24.75" hidden="1" customHeight="1" x14ac:dyDescent="0.2">
      <c r="A129" s="18" t="s">
        <v>232</v>
      </c>
      <c r="B129" s="25"/>
      <c r="C129" s="25" t="s">
        <v>47</v>
      </c>
      <c r="D129" s="25" t="s">
        <v>111</v>
      </c>
      <c r="E129" s="25" t="s">
        <v>115</v>
      </c>
      <c r="F129" s="25"/>
      <c r="G129" s="363">
        <f>G130</f>
        <v>0</v>
      </c>
    </row>
    <row r="130" spans="1:7" s="17" customFormat="1" ht="21" hidden="1" customHeight="1" x14ac:dyDescent="0.2">
      <c r="A130" s="27" t="s">
        <v>116</v>
      </c>
      <c r="B130" s="25"/>
      <c r="C130" s="28" t="s">
        <v>400</v>
      </c>
      <c r="D130" s="28" t="s">
        <v>111</v>
      </c>
      <c r="E130" s="28" t="s">
        <v>117</v>
      </c>
      <c r="F130" s="25"/>
      <c r="G130" s="365">
        <f>G131</f>
        <v>0</v>
      </c>
    </row>
    <row r="131" spans="1:7" s="17" customFormat="1" ht="25.5" hidden="1" x14ac:dyDescent="0.2">
      <c r="A131" s="29" t="s">
        <v>401</v>
      </c>
      <c r="B131" s="16"/>
      <c r="C131" s="16" t="s">
        <v>47</v>
      </c>
      <c r="D131" s="16" t="s">
        <v>111</v>
      </c>
      <c r="E131" s="16" t="s">
        <v>402</v>
      </c>
      <c r="F131" s="25"/>
      <c r="G131" s="366">
        <f>G132</f>
        <v>0</v>
      </c>
    </row>
    <row r="132" spans="1:7" s="17" customFormat="1" ht="16.5" hidden="1" customHeight="1" x14ac:dyDescent="0.2">
      <c r="A132" s="31" t="s">
        <v>36</v>
      </c>
      <c r="B132" s="16"/>
      <c r="C132" s="16" t="s">
        <v>47</v>
      </c>
      <c r="D132" s="16" t="s">
        <v>111</v>
      </c>
      <c r="E132" s="16" t="s">
        <v>402</v>
      </c>
      <c r="F132" s="16" t="s">
        <v>139</v>
      </c>
      <c r="G132" s="366">
        <f>G133</f>
        <v>0</v>
      </c>
    </row>
    <row r="133" spans="1:7" s="17" customFormat="1" ht="20.25" hidden="1" customHeight="1" x14ac:dyDescent="0.2">
      <c r="A133" s="31" t="s">
        <v>140</v>
      </c>
      <c r="B133" s="25"/>
      <c r="C133" s="16" t="s">
        <v>47</v>
      </c>
      <c r="D133" s="16" t="s">
        <v>111</v>
      </c>
      <c r="E133" s="16" t="s">
        <v>402</v>
      </c>
      <c r="F133" s="16" t="s">
        <v>141</v>
      </c>
      <c r="G133" s="366">
        <v>0</v>
      </c>
    </row>
    <row r="134" spans="1:7" s="17" customFormat="1" ht="25.5" customHeight="1" x14ac:dyDescent="0.2">
      <c r="A134" s="21" t="s">
        <v>92</v>
      </c>
      <c r="B134" s="22"/>
      <c r="C134" s="22" t="s">
        <v>47</v>
      </c>
      <c r="D134" s="22" t="s">
        <v>87</v>
      </c>
      <c r="E134" s="22"/>
      <c r="F134" s="22"/>
      <c r="G134" s="367">
        <f>G135</f>
        <v>6391.5945300000003</v>
      </c>
    </row>
    <row r="135" spans="1:7" s="17" customFormat="1" ht="38.25" x14ac:dyDescent="0.2">
      <c r="A135" s="18" t="s">
        <v>223</v>
      </c>
      <c r="B135" s="19"/>
      <c r="C135" s="19" t="s">
        <v>47</v>
      </c>
      <c r="D135" s="19" t="s">
        <v>87</v>
      </c>
      <c r="E135" s="19" t="s">
        <v>90</v>
      </c>
      <c r="F135" s="16"/>
      <c r="G135" s="364">
        <f>G136+G147</f>
        <v>6391.5945300000003</v>
      </c>
    </row>
    <row r="136" spans="1:7" s="17" customFormat="1" ht="31.5" customHeight="1" x14ac:dyDescent="0.2">
      <c r="A136" s="27" t="s">
        <v>482</v>
      </c>
      <c r="B136" s="28"/>
      <c r="C136" s="28" t="s">
        <v>47</v>
      </c>
      <c r="D136" s="28" t="s">
        <v>87</v>
      </c>
      <c r="E136" s="28" t="s">
        <v>509</v>
      </c>
      <c r="F136" s="28"/>
      <c r="G136" s="365">
        <f>G137</f>
        <v>4421.4513100000004</v>
      </c>
    </row>
    <row r="137" spans="1:7" s="17" customFormat="1" ht="89.25" customHeight="1" x14ac:dyDescent="0.2">
      <c r="A137" s="29" t="s">
        <v>510</v>
      </c>
      <c r="B137" s="16"/>
      <c r="C137" s="16" t="s">
        <v>47</v>
      </c>
      <c r="D137" s="16" t="s">
        <v>87</v>
      </c>
      <c r="E137" s="16" t="s">
        <v>511</v>
      </c>
      <c r="F137" s="16"/>
      <c r="G137" s="366">
        <f>G138+G141+G144</f>
        <v>4421.4513100000004</v>
      </c>
    </row>
    <row r="138" spans="1:7" s="17" customFormat="1" ht="30.75" customHeight="1" x14ac:dyDescent="0.2">
      <c r="A138" s="29" t="s">
        <v>91</v>
      </c>
      <c r="B138" s="16"/>
      <c r="C138" s="16" t="s">
        <v>47</v>
      </c>
      <c r="D138" s="16" t="s">
        <v>87</v>
      </c>
      <c r="E138" s="417" t="s">
        <v>512</v>
      </c>
      <c r="F138" s="16"/>
      <c r="G138" s="366">
        <f>SUM(G140)</f>
        <v>200</v>
      </c>
    </row>
    <row r="139" spans="1:7" s="17" customFormat="1" ht="31.5" customHeight="1" x14ac:dyDescent="0.2">
      <c r="A139" s="31" t="s">
        <v>36</v>
      </c>
      <c r="B139" s="16"/>
      <c r="C139" s="16" t="s">
        <v>47</v>
      </c>
      <c r="D139" s="16" t="s">
        <v>87</v>
      </c>
      <c r="E139" s="417" t="s">
        <v>512</v>
      </c>
      <c r="F139" s="16" t="s">
        <v>139</v>
      </c>
      <c r="G139" s="366">
        <f>G140</f>
        <v>200</v>
      </c>
    </row>
    <row r="140" spans="1:7" s="17" customFormat="1" ht="29.25" customHeight="1" x14ac:dyDescent="0.2">
      <c r="A140" s="31" t="s">
        <v>140</v>
      </c>
      <c r="B140" s="16"/>
      <c r="C140" s="16" t="s">
        <v>47</v>
      </c>
      <c r="D140" s="16" t="s">
        <v>87</v>
      </c>
      <c r="E140" s="417" t="s">
        <v>512</v>
      </c>
      <c r="F140" s="16" t="s">
        <v>141</v>
      </c>
      <c r="G140" s="366">
        <v>200</v>
      </c>
    </row>
    <row r="141" spans="1:7" s="17" customFormat="1" ht="36" customHeight="1" x14ac:dyDescent="0.2">
      <c r="A141" s="29" t="s">
        <v>514</v>
      </c>
      <c r="B141" s="16"/>
      <c r="C141" s="16" t="s">
        <v>47</v>
      </c>
      <c r="D141" s="16" t="s">
        <v>87</v>
      </c>
      <c r="E141" s="417" t="s">
        <v>513</v>
      </c>
      <c r="F141" s="16"/>
      <c r="G141" s="366">
        <f>G142</f>
        <v>250</v>
      </c>
    </row>
    <row r="142" spans="1:7" s="17" customFormat="1" ht="34.5" customHeight="1" x14ac:dyDescent="0.2">
      <c r="A142" s="31" t="s">
        <v>36</v>
      </c>
      <c r="B142" s="16"/>
      <c r="C142" s="16" t="s">
        <v>47</v>
      </c>
      <c r="D142" s="16" t="s">
        <v>87</v>
      </c>
      <c r="E142" s="417" t="s">
        <v>513</v>
      </c>
      <c r="F142" s="16" t="s">
        <v>139</v>
      </c>
      <c r="G142" s="366">
        <f>G143</f>
        <v>250</v>
      </c>
    </row>
    <row r="143" spans="1:7" s="17" customFormat="1" ht="38.25" customHeight="1" x14ac:dyDescent="0.2">
      <c r="A143" s="31" t="s">
        <v>140</v>
      </c>
      <c r="B143" s="16"/>
      <c r="C143" s="16" t="s">
        <v>47</v>
      </c>
      <c r="D143" s="16" t="s">
        <v>87</v>
      </c>
      <c r="E143" s="417" t="s">
        <v>513</v>
      </c>
      <c r="F143" s="16" t="s">
        <v>141</v>
      </c>
      <c r="G143" s="366">
        <v>250</v>
      </c>
    </row>
    <row r="144" spans="1:7" s="17" customFormat="1" ht="57.75" customHeight="1" x14ac:dyDescent="0.2">
      <c r="A144" s="29" t="s">
        <v>95</v>
      </c>
      <c r="B144" s="16"/>
      <c r="C144" s="16" t="s">
        <v>47</v>
      </c>
      <c r="D144" s="16" t="s">
        <v>87</v>
      </c>
      <c r="E144" s="420" t="s">
        <v>515</v>
      </c>
      <c r="F144" s="16"/>
      <c r="G144" s="366">
        <f>G145</f>
        <v>3971.4513099999999</v>
      </c>
    </row>
    <row r="145" spans="1:8" s="17" customFormat="1" ht="33.75" customHeight="1" x14ac:dyDescent="0.2">
      <c r="A145" s="31" t="s">
        <v>36</v>
      </c>
      <c r="B145" s="16"/>
      <c r="C145" s="16" t="s">
        <v>47</v>
      </c>
      <c r="D145" s="16" t="s">
        <v>87</v>
      </c>
      <c r="E145" s="420" t="s">
        <v>515</v>
      </c>
      <c r="F145" s="16" t="s">
        <v>139</v>
      </c>
      <c r="G145" s="366">
        <f>G146</f>
        <v>3971.4513099999999</v>
      </c>
    </row>
    <row r="146" spans="1:8" s="17" customFormat="1" ht="32.25" customHeight="1" x14ac:dyDescent="0.2">
      <c r="A146" s="31" t="s">
        <v>140</v>
      </c>
      <c r="B146" s="16"/>
      <c r="C146" s="16" t="s">
        <v>47</v>
      </c>
      <c r="D146" s="16" t="s">
        <v>87</v>
      </c>
      <c r="E146" s="420" t="s">
        <v>515</v>
      </c>
      <c r="F146" s="16" t="s">
        <v>141</v>
      </c>
      <c r="G146" s="366">
        <f>250+2288.75131+1265+167.7</f>
        <v>3971.4513099999999</v>
      </c>
    </row>
    <row r="147" spans="1:8" s="17" customFormat="1" ht="32.25" customHeight="1" x14ac:dyDescent="0.2">
      <c r="A147" s="31" t="s">
        <v>516</v>
      </c>
      <c r="B147" s="417"/>
      <c r="C147" s="417" t="s">
        <v>47</v>
      </c>
      <c r="D147" s="417" t="s">
        <v>87</v>
      </c>
      <c r="E147" s="421" t="s">
        <v>517</v>
      </c>
      <c r="F147" s="417"/>
      <c r="G147" s="366">
        <f>G148</f>
        <v>1970.1432200000002</v>
      </c>
    </row>
    <row r="148" spans="1:8" s="17" customFormat="1" ht="49.5" customHeight="1" x14ac:dyDescent="0.2">
      <c r="A148" s="29" t="s">
        <v>518</v>
      </c>
      <c r="B148" s="16"/>
      <c r="C148" s="16" t="s">
        <v>47</v>
      </c>
      <c r="D148" s="16" t="s">
        <v>87</v>
      </c>
      <c r="E148" s="416" t="s">
        <v>519</v>
      </c>
      <c r="F148" s="16"/>
      <c r="G148" s="366">
        <f>G149</f>
        <v>1970.1432200000002</v>
      </c>
    </row>
    <row r="149" spans="1:8" s="17" customFormat="1" ht="49.5" customHeight="1" x14ac:dyDescent="0.2">
      <c r="A149" s="29" t="s">
        <v>520</v>
      </c>
      <c r="B149" s="417"/>
      <c r="C149" s="417" t="s">
        <v>47</v>
      </c>
      <c r="D149" s="417" t="s">
        <v>87</v>
      </c>
      <c r="E149" s="420" t="s">
        <v>521</v>
      </c>
      <c r="F149" s="417"/>
      <c r="G149" s="366">
        <f>G150</f>
        <v>1970.1432200000002</v>
      </c>
    </row>
    <row r="150" spans="1:8" s="17" customFormat="1" ht="32.25" customHeight="1" x14ac:dyDescent="0.2">
      <c r="A150" s="31" t="s">
        <v>36</v>
      </c>
      <c r="B150" s="16"/>
      <c r="C150" s="16" t="s">
        <v>47</v>
      </c>
      <c r="D150" s="16" t="s">
        <v>87</v>
      </c>
      <c r="E150" s="420" t="s">
        <v>521</v>
      </c>
      <c r="F150" s="16" t="s">
        <v>139</v>
      </c>
      <c r="G150" s="366">
        <f>G151</f>
        <v>1970.1432200000002</v>
      </c>
    </row>
    <row r="151" spans="1:8" s="17" customFormat="1" ht="39" customHeight="1" x14ac:dyDescent="0.2">
      <c r="A151" s="31" t="s">
        <v>140</v>
      </c>
      <c r="B151" s="16"/>
      <c r="C151" s="16" t="s">
        <v>47</v>
      </c>
      <c r="D151" s="16" t="s">
        <v>87</v>
      </c>
      <c r="E151" s="420" t="s">
        <v>521</v>
      </c>
      <c r="F151" s="16" t="s">
        <v>141</v>
      </c>
      <c r="G151" s="366">
        <f>1985.14+152.70322-167.7</f>
        <v>1970.1432200000002</v>
      </c>
    </row>
    <row r="152" spans="1:8" s="17" customFormat="1" ht="39" hidden="1" customHeight="1" x14ac:dyDescent="0.2">
      <c r="A152" s="52" t="s">
        <v>433</v>
      </c>
      <c r="B152" s="336"/>
      <c r="C152" s="59" t="s">
        <v>47</v>
      </c>
      <c r="D152" s="59" t="s">
        <v>87</v>
      </c>
      <c r="E152" s="336" t="s">
        <v>432</v>
      </c>
      <c r="F152" s="336"/>
      <c r="G152" s="366">
        <f>G153</f>
        <v>0</v>
      </c>
    </row>
    <row r="153" spans="1:8" s="17" customFormat="1" ht="79.5" hidden="1" customHeight="1" x14ac:dyDescent="0.2">
      <c r="A153" s="29" t="s">
        <v>435</v>
      </c>
      <c r="B153" s="25"/>
      <c r="C153" s="336" t="s">
        <v>47</v>
      </c>
      <c r="D153" s="336" t="s">
        <v>87</v>
      </c>
      <c r="E153" s="336" t="s">
        <v>431</v>
      </c>
      <c r="F153" s="336"/>
      <c r="G153" s="366">
        <f>G154</f>
        <v>0</v>
      </c>
    </row>
    <row r="154" spans="1:8" s="17" customFormat="1" ht="36" hidden="1" customHeight="1" x14ac:dyDescent="0.2">
      <c r="A154" s="31" t="s">
        <v>36</v>
      </c>
      <c r="B154" s="336"/>
      <c r="C154" s="336" t="s">
        <v>47</v>
      </c>
      <c r="D154" s="336" t="s">
        <v>87</v>
      </c>
      <c r="E154" s="336" t="s">
        <v>431</v>
      </c>
      <c r="F154" s="336" t="s">
        <v>139</v>
      </c>
      <c r="G154" s="366">
        <f>G155</f>
        <v>0</v>
      </c>
    </row>
    <row r="155" spans="1:8" s="17" customFormat="1" ht="31.5" hidden="1" customHeight="1" x14ac:dyDescent="0.2">
      <c r="A155" s="31" t="s">
        <v>140</v>
      </c>
      <c r="B155" s="336"/>
      <c r="C155" s="336" t="s">
        <v>47</v>
      </c>
      <c r="D155" s="336" t="s">
        <v>87</v>
      </c>
      <c r="E155" s="336" t="s">
        <v>431</v>
      </c>
      <c r="F155" s="336" t="s">
        <v>141</v>
      </c>
      <c r="G155" s="366">
        <v>0</v>
      </c>
    </row>
    <row r="156" spans="1:8" s="17" customFormat="1" ht="57" hidden="1" customHeight="1" x14ac:dyDescent="0.2">
      <c r="A156" s="106" t="s">
        <v>276</v>
      </c>
      <c r="B156" s="28"/>
      <c r="C156" s="16" t="s">
        <v>47</v>
      </c>
      <c r="D156" s="16" t="s">
        <v>87</v>
      </c>
      <c r="E156" s="16" t="s">
        <v>99</v>
      </c>
      <c r="F156" s="25"/>
      <c r="G156" s="365">
        <f>G157</f>
        <v>0</v>
      </c>
    </row>
    <row r="157" spans="1:8" s="17" customFormat="1" ht="38.25" hidden="1" customHeight="1" x14ac:dyDescent="0.2">
      <c r="A157" s="29" t="s">
        <v>100</v>
      </c>
      <c r="B157" s="16"/>
      <c r="C157" s="16" t="s">
        <v>47</v>
      </c>
      <c r="D157" s="16" t="s">
        <v>87</v>
      </c>
      <c r="E157" s="16" t="s">
        <v>101</v>
      </c>
      <c r="F157" s="19"/>
      <c r="G157" s="366">
        <f>G158</f>
        <v>0</v>
      </c>
    </row>
    <row r="158" spans="1:8" s="17" customFormat="1" ht="35.25" hidden="1" customHeight="1" x14ac:dyDescent="0.2">
      <c r="A158" s="29" t="s">
        <v>102</v>
      </c>
      <c r="B158" s="16"/>
      <c r="C158" s="16" t="s">
        <v>47</v>
      </c>
      <c r="D158" s="16" t="s">
        <v>87</v>
      </c>
      <c r="E158" s="16" t="s">
        <v>103</v>
      </c>
      <c r="F158" s="19"/>
      <c r="G158" s="366">
        <f>SUM(G160)</f>
        <v>0</v>
      </c>
    </row>
    <row r="159" spans="1:8" s="17" customFormat="1" ht="39.75" hidden="1" customHeight="1" x14ac:dyDescent="0.2">
      <c r="A159" s="31" t="s">
        <v>36</v>
      </c>
      <c r="B159" s="16"/>
      <c r="C159" s="16" t="s">
        <v>47</v>
      </c>
      <c r="D159" s="16" t="s">
        <v>87</v>
      </c>
      <c r="E159" s="16" t="s">
        <v>103</v>
      </c>
      <c r="F159" s="16" t="s">
        <v>139</v>
      </c>
      <c r="G159" s="366">
        <f>G160</f>
        <v>0</v>
      </c>
    </row>
    <row r="160" spans="1:8" s="17" customFormat="1" ht="38.25" hidden="1" customHeight="1" x14ac:dyDescent="0.2">
      <c r="A160" s="31" t="s">
        <v>140</v>
      </c>
      <c r="B160" s="16"/>
      <c r="C160" s="16" t="s">
        <v>47</v>
      </c>
      <c r="D160" s="16" t="s">
        <v>87</v>
      </c>
      <c r="E160" s="16" t="s">
        <v>103</v>
      </c>
      <c r="F160" s="16" t="s">
        <v>141</v>
      </c>
      <c r="G160" s="366">
        <v>0</v>
      </c>
      <c r="H160" s="53"/>
    </row>
    <row r="161" spans="1:8" s="17" customFormat="1" ht="48" hidden="1" customHeight="1" x14ac:dyDescent="0.2">
      <c r="A161" s="36" t="s">
        <v>215</v>
      </c>
      <c r="B161" s="19"/>
      <c r="C161" s="19" t="s">
        <v>47</v>
      </c>
      <c r="D161" s="19" t="s">
        <v>87</v>
      </c>
      <c r="E161" s="19" t="s">
        <v>172</v>
      </c>
      <c r="F161" s="19"/>
      <c r="G161" s="364">
        <f>G162</f>
        <v>0</v>
      </c>
      <c r="H161" s="53"/>
    </row>
    <row r="162" spans="1:8" s="17" customFormat="1" ht="45.75" hidden="1" customHeight="1" x14ac:dyDescent="0.2">
      <c r="A162" s="37" t="s">
        <v>16</v>
      </c>
      <c r="B162" s="25"/>
      <c r="C162" s="28" t="s">
        <v>47</v>
      </c>
      <c r="D162" s="28" t="s">
        <v>87</v>
      </c>
      <c r="E162" s="28" t="s">
        <v>173</v>
      </c>
      <c r="F162" s="25"/>
      <c r="G162" s="365">
        <f>SUM(G163)</f>
        <v>0</v>
      </c>
      <c r="H162" s="53"/>
    </row>
    <row r="163" spans="1:8" s="17" customFormat="1" ht="41.25" hidden="1" customHeight="1" x14ac:dyDescent="0.2">
      <c r="A163" s="38" t="s">
        <v>16</v>
      </c>
      <c r="B163" s="25"/>
      <c r="C163" s="16" t="s">
        <v>47</v>
      </c>
      <c r="D163" s="16" t="s">
        <v>87</v>
      </c>
      <c r="E163" s="16" t="s">
        <v>174</v>
      </c>
      <c r="F163" s="19"/>
      <c r="G163" s="366">
        <v>0</v>
      </c>
      <c r="H163" s="53"/>
    </row>
    <row r="164" spans="1:8" s="17" customFormat="1" ht="42.75" hidden="1" customHeight="1" x14ac:dyDescent="0.2">
      <c r="A164" s="38" t="s">
        <v>93</v>
      </c>
      <c r="B164" s="25"/>
      <c r="C164" s="16" t="s">
        <v>47</v>
      </c>
      <c r="D164" s="16" t="s">
        <v>87</v>
      </c>
      <c r="E164" s="16" t="s">
        <v>304</v>
      </c>
      <c r="F164" s="16"/>
      <c r="G164" s="366">
        <f>G165</f>
        <v>0</v>
      </c>
      <c r="H164" s="53"/>
    </row>
    <row r="165" spans="1:8" s="17" customFormat="1" ht="41.25" hidden="1" customHeight="1" x14ac:dyDescent="0.2">
      <c r="A165" s="31" t="s">
        <v>38</v>
      </c>
      <c r="B165" s="16"/>
      <c r="C165" s="16" t="s">
        <v>47</v>
      </c>
      <c r="D165" s="16" t="s">
        <v>87</v>
      </c>
      <c r="E165" s="16" t="s">
        <v>304</v>
      </c>
      <c r="F165" s="34" t="s">
        <v>150</v>
      </c>
      <c r="G165" s="366">
        <f>G166</f>
        <v>0</v>
      </c>
      <c r="H165" s="53"/>
    </row>
    <row r="166" spans="1:8" s="17" customFormat="1" ht="45.75" hidden="1" customHeight="1" x14ac:dyDescent="0.2">
      <c r="A166" s="31" t="s">
        <v>296</v>
      </c>
      <c r="B166" s="16"/>
      <c r="C166" s="16" t="s">
        <v>47</v>
      </c>
      <c r="D166" s="16" t="s">
        <v>87</v>
      </c>
      <c r="E166" s="16" t="s">
        <v>304</v>
      </c>
      <c r="F166" s="34" t="s">
        <v>295</v>
      </c>
      <c r="G166" s="366">
        <v>0</v>
      </c>
      <c r="H166" s="53"/>
    </row>
    <row r="167" spans="1:8" s="17" customFormat="1" ht="45" hidden="1" customHeight="1" x14ac:dyDescent="0.2">
      <c r="A167" s="36" t="s">
        <v>124</v>
      </c>
      <c r="B167" s="19"/>
      <c r="C167" s="54" t="s">
        <v>47</v>
      </c>
      <c r="D167" s="54" t="s">
        <v>87</v>
      </c>
      <c r="E167" s="54" t="s">
        <v>125</v>
      </c>
      <c r="F167" s="54"/>
      <c r="G167" s="364">
        <v>0</v>
      </c>
    </row>
    <row r="168" spans="1:8" s="17" customFormat="1" ht="43.5" hidden="1" customHeight="1" x14ac:dyDescent="0.2">
      <c r="A168" s="55" t="s">
        <v>126</v>
      </c>
      <c r="B168" s="28"/>
      <c r="C168" s="56" t="s">
        <v>47</v>
      </c>
      <c r="D168" s="56" t="s">
        <v>87</v>
      </c>
      <c r="E168" s="56" t="s">
        <v>127</v>
      </c>
      <c r="F168" s="56"/>
      <c r="G168" s="365">
        <v>0</v>
      </c>
    </row>
    <row r="169" spans="1:8" s="17" customFormat="1" ht="42" hidden="1" customHeight="1" x14ac:dyDescent="0.2">
      <c r="A169" s="84" t="s">
        <v>245</v>
      </c>
      <c r="B169" s="16"/>
      <c r="C169" s="57" t="s">
        <v>47</v>
      </c>
      <c r="D169" s="57" t="s">
        <v>87</v>
      </c>
      <c r="E169" s="57" t="s">
        <v>129</v>
      </c>
      <c r="F169" s="57"/>
      <c r="G169" s="366">
        <f>SUM(G171)</f>
        <v>0</v>
      </c>
    </row>
    <row r="170" spans="1:8" s="17" customFormat="1" ht="42" hidden="1" customHeight="1" x14ac:dyDescent="0.2">
      <c r="A170" s="31" t="s">
        <v>36</v>
      </c>
      <c r="B170" s="16"/>
      <c r="C170" s="57" t="s">
        <v>47</v>
      </c>
      <c r="D170" s="57" t="s">
        <v>87</v>
      </c>
      <c r="E170" s="57" t="s">
        <v>129</v>
      </c>
      <c r="F170" s="16" t="s">
        <v>139</v>
      </c>
      <c r="G170" s="366">
        <f>G171</f>
        <v>0</v>
      </c>
    </row>
    <row r="171" spans="1:8" s="17" customFormat="1" ht="41.25" hidden="1" customHeight="1" x14ac:dyDescent="0.2">
      <c r="A171" s="31" t="s">
        <v>140</v>
      </c>
      <c r="B171" s="16"/>
      <c r="C171" s="57" t="s">
        <v>47</v>
      </c>
      <c r="D171" s="57" t="s">
        <v>87</v>
      </c>
      <c r="E171" s="57" t="s">
        <v>129</v>
      </c>
      <c r="F171" s="16" t="s">
        <v>141</v>
      </c>
      <c r="G171" s="366"/>
      <c r="H171" s="53"/>
    </row>
    <row r="172" spans="1:8" s="17" customFormat="1" ht="39" hidden="1" customHeight="1" x14ac:dyDescent="0.2">
      <c r="A172" s="58" t="s">
        <v>128</v>
      </c>
      <c r="B172" s="16"/>
      <c r="C172" s="59" t="s">
        <v>47</v>
      </c>
      <c r="D172" s="59" t="s">
        <v>87</v>
      </c>
      <c r="E172" s="59" t="s">
        <v>129</v>
      </c>
      <c r="F172" s="59"/>
      <c r="G172" s="366">
        <v>0</v>
      </c>
    </row>
    <row r="173" spans="1:8" s="17" customFormat="1" ht="38.25" hidden="1" customHeight="1" x14ac:dyDescent="0.2">
      <c r="A173" s="31" t="s">
        <v>36</v>
      </c>
      <c r="B173" s="16"/>
      <c r="C173" s="59" t="s">
        <v>47</v>
      </c>
      <c r="D173" s="59" t="s">
        <v>87</v>
      </c>
      <c r="E173" s="59" t="s">
        <v>129</v>
      </c>
      <c r="F173" s="16" t="s">
        <v>139</v>
      </c>
      <c r="G173" s="366">
        <v>0</v>
      </c>
    </row>
    <row r="174" spans="1:8" s="17" customFormat="1" ht="33" hidden="1" customHeight="1" x14ac:dyDescent="0.2">
      <c r="A174" s="52" t="s">
        <v>433</v>
      </c>
      <c r="B174" s="16"/>
      <c r="C174" s="59" t="s">
        <v>47</v>
      </c>
      <c r="D174" s="59" t="s">
        <v>87</v>
      </c>
      <c r="E174" s="16" t="s">
        <v>432</v>
      </c>
      <c r="F174" s="16"/>
      <c r="G174" s="366">
        <f>G175</f>
        <v>0</v>
      </c>
      <c r="H174" s="53"/>
    </row>
    <row r="175" spans="1:8" s="17" customFormat="1" ht="69.75" hidden="1" customHeight="1" x14ac:dyDescent="0.2">
      <c r="A175" s="29" t="s">
        <v>435</v>
      </c>
      <c r="B175" s="25"/>
      <c r="C175" s="16" t="s">
        <v>47</v>
      </c>
      <c r="D175" s="16" t="s">
        <v>87</v>
      </c>
      <c r="E175" s="16" t="s">
        <v>431</v>
      </c>
      <c r="F175" s="16"/>
      <c r="G175" s="366">
        <f>G176</f>
        <v>0</v>
      </c>
      <c r="H175" s="53"/>
    </row>
    <row r="176" spans="1:8" s="17" customFormat="1" ht="28.5" hidden="1" customHeight="1" x14ac:dyDescent="0.2">
      <c r="A176" s="31" t="s">
        <v>36</v>
      </c>
      <c r="B176" s="16"/>
      <c r="C176" s="16" t="s">
        <v>47</v>
      </c>
      <c r="D176" s="16" t="s">
        <v>87</v>
      </c>
      <c r="E176" s="16" t="s">
        <v>431</v>
      </c>
      <c r="F176" s="16" t="s">
        <v>139</v>
      </c>
      <c r="G176" s="366">
        <f>G177</f>
        <v>0</v>
      </c>
      <c r="H176" s="53"/>
    </row>
    <row r="177" spans="1:8" s="17" customFormat="1" ht="28.5" hidden="1" customHeight="1" x14ac:dyDescent="0.2">
      <c r="A177" s="31" t="s">
        <v>140</v>
      </c>
      <c r="B177" s="16"/>
      <c r="C177" s="16" t="s">
        <v>47</v>
      </c>
      <c r="D177" s="16" t="s">
        <v>87</v>
      </c>
      <c r="E177" s="16" t="s">
        <v>431</v>
      </c>
      <c r="F177" s="16" t="s">
        <v>141</v>
      </c>
      <c r="G177" s="366">
        <v>0</v>
      </c>
      <c r="H177" s="53"/>
    </row>
    <row r="178" spans="1:8" s="17" customFormat="1" ht="28.5" customHeight="1" x14ac:dyDescent="0.2">
      <c r="A178" s="21" t="s">
        <v>46</v>
      </c>
      <c r="B178" s="22"/>
      <c r="C178" s="22" t="s">
        <v>47</v>
      </c>
      <c r="D178" s="22" t="s">
        <v>48</v>
      </c>
      <c r="E178" s="22"/>
      <c r="F178" s="22"/>
      <c r="G178" s="367">
        <f>G179+G188</f>
        <v>5838.9433200000003</v>
      </c>
    </row>
    <row r="179" spans="1:8" s="20" customFormat="1" ht="57" customHeight="1" x14ac:dyDescent="0.2">
      <c r="A179" s="18" t="s">
        <v>421</v>
      </c>
      <c r="B179" s="19"/>
      <c r="C179" s="19" t="s">
        <v>47</v>
      </c>
      <c r="D179" s="19" t="s">
        <v>48</v>
      </c>
      <c r="E179" s="19" t="s">
        <v>416</v>
      </c>
      <c r="F179" s="19"/>
      <c r="G179" s="364">
        <f>G181</f>
        <v>305</v>
      </c>
    </row>
    <row r="180" spans="1:8" s="20" customFormat="1" ht="31.5" customHeight="1" x14ac:dyDescent="0.2">
      <c r="A180" s="29" t="s">
        <v>516</v>
      </c>
      <c r="B180" s="19"/>
      <c r="C180" s="436" t="s">
        <v>47</v>
      </c>
      <c r="D180" s="436" t="s">
        <v>48</v>
      </c>
      <c r="E180" s="421" t="s">
        <v>562</v>
      </c>
      <c r="F180" s="19"/>
      <c r="G180" s="366">
        <v>274</v>
      </c>
    </row>
    <row r="181" spans="1:8" s="17" customFormat="1" ht="43.5" customHeight="1" x14ac:dyDescent="0.2">
      <c r="A181" s="444" t="s">
        <v>563</v>
      </c>
      <c r="B181" s="445"/>
      <c r="C181" s="436" t="s">
        <v>47</v>
      </c>
      <c r="D181" s="436" t="s">
        <v>48</v>
      </c>
      <c r="E181" s="436" t="s">
        <v>564</v>
      </c>
      <c r="F181" s="19"/>
      <c r="G181" s="366">
        <f>G182+G185</f>
        <v>305</v>
      </c>
    </row>
    <row r="182" spans="1:8" s="17" customFormat="1" ht="32.25" customHeight="1" x14ac:dyDescent="0.2">
      <c r="A182" s="444" t="s">
        <v>566</v>
      </c>
      <c r="B182" s="445"/>
      <c r="C182" s="436" t="s">
        <v>47</v>
      </c>
      <c r="D182" s="436" t="s">
        <v>48</v>
      </c>
      <c r="E182" s="436" t="s">
        <v>567</v>
      </c>
      <c r="F182" s="19"/>
      <c r="G182" s="366">
        <f>SUM(G184)</f>
        <v>274</v>
      </c>
    </row>
    <row r="183" spans="1:8" s="17" customFormat="1" ht="27.75" customHeight="1" x14ac:dyDescent="0.2">
      <c r="A183" s="31" t="s">
        <v>36</v>
      </c>
      <c r="B183" s="445"/>
      <c r="C183" s="436" t="s">
        <v>47</v>
      </c>
      <c r="D183" s="436" t="s">
        <v>48</v>
      </c>
      <c r="E183" s="436" t="s">
        <v>567</v>
      </c>
      <c r="F183" s="436" t="s">
        <v>139</v>
      </c>
      <c r="G183" s="366">
        <f>G184</f>
        <v>274</v>
      </c>
    </row>
    <row r="184" spans="1:8" s="17" customFormat="1" ht="33" customHeight="1" x14ac:dyDescent="0.2">
      <c r="A184" s="31" t="s">
        <v>140</v>
      </c>
      <c r="B184" s="445"/>
      <c r="C184" s="436" t="s">
        <v>47</v>
      </c>
      <c r="D184" s="436" t="s">
        <v>48</v>
      </c>
      <c r="E184" s="436" t="s">
        <v>567</v>
      </c>
      <c r="F184" s="436" t="s">
        <v>141</v>
      </c>
      <c r="G184" s="366">
        <f>274</f>
        <v>274</v>
      </c>
    </row>
    <row r="185" spans="1:8" s="17" customFormat="1" ht="39" customHeight="1" x14ac:dyDescent="0.2">
      <c r="A185" s="444" t="s">
        <v>609</v>
      </c>
      <c r="B185" s="445"/>
      <c r="C185" s="468" t="s">
        <v>47</v>
      </c>
      <c r="D185" s="468" t="s">
        <v>48</v>
      </c>
      <c r="E185" s="468" t="s">
        <v>610</v>
      </c>
      <c r="F185" s="19"/>
      <c r="G185" s="366">
        <f>SUM(G187)</f>
        <v>31</v>
      </c>
    </row>
    <row r="186" spans="1:8" s="17" customFormat="1" ht="33" customHeight="1" x14ac:dyDescent="0.2">
      <c r="A186" s="31" t="s">
        <v>36</v>
      </c>
      <c r="B186" s="445"/>
      <c r="C186" s="468" t="s">
        <v>47</v>
      </c>
      <c r="D186" s="468" t="s">
        <v>48</v>
      </c>
      <c r="E186" s="468" t="s">
        <v>610</v>
      </c>
      <c r="F186" s="468" t="s">
        <v>139</v>
      </c>
      <c r="G186" s="366">
        <f>G187</f>
        <v>31</v>
      </c>
    </row>
    <row r="187" spans="1:8" s="17" customFormat="1" ht="33" customHeight="1" x14ac:dyDescent="0.2">
      <c r="A187" s="31" t="s">
        <v>140</v>
      </c>
      <c r="B187" s="445"/>
      <c r="C187" s="468" t="s">
        <v>47</v>
      </c>
      <c r="D187" s="468" t="s">
        <v>48</v>
      </c>
      <c r="E187" s="468" t="s">
        <v>610</v>
      </c>
      <c r="F187" s="468" t="s">
        <v>141</v>
      </c>
      <c r="G187" s="366">
        <v>31</v>
      </c>
    </row>
    <row r="188" spans="1:8" s="17" customFormat="1" ht="48.75" customHeight="1" x14ac:dyDescent="0.2">
      <c r="A188" s="36" t="s">
        <v>215</v>
      </c>
      <c r="B188" s="19"/>
      <c r="C188" s="19" t="s">
        <v>47</v>
      </c>
      <c r="D188" s="19" t="s">
        <v>48</v>
      </c>
      <c r="E188" s="19" t="s">
        <v>172</v>
      </c>
      <c r="F188" s="19"/>
      <c r="G188" s="364">
        <f>G189</f>
        <v>5533.9433200000003</v>
      </c>
    </row>
    <row r="189" spans="1:8" s="17" customFormat="1" ht="29.25" customHeight="1" x14ac:dyDescent="0.2">
      <c r="A189" s="55" t="s">
        <v>16</v>
      </c>
      <c r="B189" s="28"/>
      <c r="C189" s="28" t="s">
        <v>47</v>
      </c>
      <c r="D189" s="28" t="s">
        <v>48</v>
      </c>
      <c r="E189" s="28" t="s">
        <v>173</v>
      </c>
      <c r="F189" s="28"/>
      <c r="G189" s="365">
        <f>G190</f>
        <v>5533.9433200000003</v>
      </c>
    </row>
    <row r="190" spans="1:8" s="17" customFormat="1" ht="27" customHeight="1" x14ac:dyDescent="0.2">
      <c r="A190" s="58" t="s">
        <v>16</v>
      </c>
      <c r="B190" s="16"/>
      <c r="C190" s="16" t="s">
        <v>47</v>
      </c>
      <c r="D190" s="16" t="s">
        <v>48</v>
      </c>
      <c r="E190" s="16" t="s">
        <v>174</v>
      </c>
      <c r="F190" s="16"/>
      <c r="G190" s="366">
        <f>G191+G194+G199+G200</f>
        <v>5533.9433200000003</v>
      </c>
    </row>
    <row r="191" spans="1:8" s="17" customFormat="1" ht="27" customHeight="1" x14ac:dyDescent="0.2">
      <c r="A191" s="29" t="s">
        <v>183</v>
      </c>
      <c r="B191" s="16"/>
      <c r="C191" s="16" t="s">
        <v>47</v>
      </c>
      <c r="D191" s="16" t="s">
        <v>48</v>
      </c>
      <c r="E191" s="16" t="s">
        <v>184</v>
      </c>
      <c r="F191" s="19"/>
      <c r="G191" s="366">
        <f>G193</f>
        <v>1900</v>
      </c>
    </row>
    <row r="192" spans="1:8" s="17" customFormat="1" ht="36" customHeight="1" x14ac:dyDescent="0.2">
      <c r="A192" s="31" t="s">
        <v>36</v>
      </c>
      <c r="B192" s="16"/>
      <c r="C192" s="16" t="s">
        <v>47</v>
      </c>
      <c r="D192" s="16" t="s">
        <v>48</v>
      </c>
      <c r="E192" s="16" t="s">
        <v>184</v>
      </c>
      <c r="F192" s="16" t="s">
        <v>139</v>
      </c>
      <c r="G192" s="366">
        <f>G193</f>
        <v>1900</v>
      </c>
    </row>
    <row r="193" spans="1:7" s="17" customFormat="1" ht="34.5" customHeight="1" x14ac:dyDescent="0.2">
      <c r="A193" s="31" t="s">
        <v>140</v>
      </c>
      <c r="B193" s="16"/>
      <c r="C193" s="16" t="s">
        <v>47</v>
      </c>
      <c r="D193" s="16" t="s">
        <v>48</v>
      </c>
      <c r="E193" s="16" t="s">
        <v>184</v>
      </c>
      <c r="F193" s="16" t="s">
        <v>141</v>
      </c>
      <c r="G193" s="366">
        <v>1900</v>
      </c>
    </row>
    <row r="194" spans="1:7" s="17" customFormat="1" ht="30" customHeight="1" x14ac:dyDescent="0.2">
      <c r="A194" s="29" t="s">
        <v>185</v>
      </c>
      <c r="B194" s="16"/>
      <c r="C194" s="16" t="s">
        <v>47</v>
      </c>
      <c r="D194" s="16" t="s">
        <v>48</v>
      </c>
      <c r="E194" s="16" t="s">
        <v>186</v>
      </c>
      <c r="F194" s="16"/>
      <c r="G194" s="366">
        <f>G196</f>
        <v>400</v>
      </c>
    </row>
    <row r="195" spans="1:7" s="17" customFormat="1" ht="32.25" customHeight="1" x14ac:dyDescent="0.2">
      <c r="A195" s="31" t="s">
        <v>36</v>
      </c>
      <c r="B195" s="16"/>
      <c r="C195" s="16" t="s">
        <v>47</v>
      </c>
      <c r="D195" s="16" t="s">
        <v>48</v>
      </c>
      <c r="E195" s="16" t="s">
        <v>186</v>
      </c>
      <c r="F195" s="16" t="s">
        <v>139</v>
      </c>
      <c r="G195" s="366">
        <f>G196</f>
        <v>400</v>
      </c>
    </row>
    <row r="196" spans="1:7" s="17" customFormat="1" ht="33" customHeight="1" x14ac:dyDescent="0.2">
      <c r="A196" s="31" t="s">
        <v>140</v>
      </c>
      <c r="B196" s="16"/>
      <c r="C196" s="16" t="s">
        <v>47</v>
      </c>
      <c r="D196" s="16" t="s">
        <v>48</v>
      </c>
      <c r="E196" s="16" t="s">
        <v>186</v>
      </c>
      <c r="F196" s="16" t="s">
        <v>141</v>
      </c>
      <c r="G196" s="366">
        <v>400</v>
      </c>
    </row>
    <row r="197" spans="1:7" s="17" customFormat="1" ht="66.75" customHeight="1" x14ac:dyDescent="0.2">
      <c r="A197" s="33" t="s">
        <v>313</v>
      </c>
      <c r="B197" s="16"/>
      <c r="C197" s="16" t="s">
        <v>47</v>
      </c>
      <c r="D197" s="16" t="s">
        <v>48</v>
      </c>
      <c r="E197" s="16" t="s">
        <v>392</v>
      </c>
      <c r="F197" s="16"/>
      <c r="G197" s="366">
        <f>SUM(G199)</f>
        <v>233.94332</v>
      </c>
    </row>
    <row r="198" spans="1:7" s="17" customFormat="1" ht="22.5" customHeight="1" x14ac:dyDescent="0.2">
      <c r="A198" s="31" t="s">
        <v>212</v>
      </c>
      <c r="B198" s="16"/>
      <c r="C198" s="16" t="s">
        <v>47</v>
      </c>
      <c r="D198" s="16" t="s">
        <v>48</v>
      </c>
      <c r="E198" s="16" t="s">
        <v>392</v>
      </c>
      <c r="F198" s="34" t="s">
        <v>154</v>
      </c>
      <c r="G198" s="366">
        <f>G199</f>
        <v>233.94332</v>
      </c>
    </row>
    <row r="199" spans="1:7" s="17" customFormat="1" ht="24" customHeight="1" x14ac:dyDescent="0.2">
      <c r="A199" s="31" t="s">
        <v>155</v>
      </c>
      <c r="B199" s="16"/>
      <c r="C199" s="16" t="s">
        <v>47</v>
      </c>
      <c r="D199" s="16" t="s">
        <v>48</v>
      </c>
      <c r="E199" s="16" t="s">
        <v>392</v>
      </c>
      <c r="F199" s="34" t="s">
        <v>5</v>
      </c>
      <c r="G199" s="366">
        <v>233.94332</v>
      </c>
    </row>
    <row r="200" spans="1:7" s="17" customFormat="1" ht="25.5" x14ac:dyDescent="0.2">
      <c r="A200" s="29" t="s">
        <v>187</v>
      </c>
      <c r="B200" s="16"/>
      <c r="C200" s="16" t="s">
        <v>47</v>
      </c>
      <c r="D200" s="16" t="s">
        <v>48</v>
      </c>
      <c r="E200" s="16" t="s">
        <v>188</v>
      </c>
      <c r="F200" s="16"/>
      <c r="G200" s="366">
        <f>G201</f>
        <v>3000</v>
      </c>
    </row>
    <row r="201" spans="1:7" s="17" customFormat="1" ht="25.5" x14ac:dyDescent="0.2">
      <c r="A201" s="31" t="s">
        <v>36</v>
      </c>
      <c r="B201" s="16"/>
      <c r="C201" s="16" t="s">
        <v>47</v>
      </c>
      <c r="D201" s="16" t="s">
        <v>48</v>
      </c>
      <c r="E201" s="16" t="s">
        <v>188</v>
      </c>
      <c r="F201" s="16" t="s">
        <v>139</v>
      </c>
      <c r="G201" s="366">
        <f>G202</f>
        <v>3000</v>
      </c>
    </row>
    <row r="202" spans="1:7" s="17" customFormat="1" ht="25.5" x14ac:dyDescent="0.2">
      <c r="A202" s="31" t="s">
        <v>140</v>
      </c>
      <c r="B202" s="16"/>
      <c r="C202" s="16" t="s">
        <v>47</v>
      </c>
      <c r="D202" s="16" t="s">
        <v>48</v>
      </c>
      <c r="E202" s="16" t="s">
        <v>188</v>
      </c>
      <c r="F202" s="16" t="s">
        <v>141</v>
      </c>
      <c r="G202" s="366">
        <f>100+200+1500+200+1000</f>
        <v>3000</v>
      </c>
    </row>
    <row r="203" spans="1:7" s="47" customFormat="1" ht="21" customHeight="1" x14ac:dyDescent="0.2">
      <c r="A203" s="21" t="s">
        <v>224</v>
      </c>
      <c r="B203" s="22"/>
      <c r="C203" s="22" t="s">
        <v>111</v>
      </c>
      <c r="D203" s="22"/>
      <c r="E203" s="22"/>
      <c r="F203" s="22"/>
      <c r="G203" s="367">
        <f>G204+G225+G258</f>
        <v>78676.013199999987</v>
      </c>
    </row>
    <row r="204" spans="1:7" s="47" customFormat="1" ht="27.75" customHeight="1" x14ac:dyDescent="0.2">
      <c r="A204" s="21" t="s">
        <v>191</v>
      </c>
      <c r="B204" s="22"/>
      <c r="C204" s="22" t="s">
        <v>111</v>
      </c>
      <c r="D204" s="22" t="s">
        <v>35</v>
      </c>
      <c r="E204" s="22"/>
      <c r="F204" s="22"/>
      <c r="G204" s="367">
        <f>G216+G205</f>
        <v>5509.7</v>
      </c>
    </row>
    <row r="205" spans="1:7" s="17" customFormat="1" ht="51" hidden="1" x14ac:dyDescent="0.2">
      <c r="A205" s="102" t="s">
        <v>275</v>
      </c>
      <c r="B205" s="25"/>
      <c r="C205" s="19" t="s">
        <v>111</v>
      </c>
      <c r="D205" s="19" t="s">
        <v>35</v>
      </c>
      <c r="E205" s="19" t="s">
        <v>49</v>
      </c>
      <c r="F205" s="25"/>
      <c r="G205" s="364">
        <f>G206+G211</f>
        <v>0</v>
      </c>
    </row>
    <row r="206" spans="1:7" s="17" customFormat="1" ht="0.75" hidden="1" customHeight="1" x14ac:dyDescent="0.2">
      <c r="A206" s="27" t="s">
        <v>50</v>
      </c>
      <c r="B206" s="25"/>
      <c r="C206" s="16" t="s">
        <v>111</v>
      </c>
      <c r="D206" s="16" t="s">
        <v>35</v>
      </c>
      <c r="E206" s="28" t="s">
        <v>51</v>
      </c>
      <c r="F206" s="25"/>
      <c r="G206" s="365">
        <f>G208</f>
        <v>0</v>
      </c>
    </row>
    <row r="207" spans="1:7" s="17" customFormat="1" ht="63.75" hidden="1" x14ac:dyDescent="0.2">
      <c r="A207" s="29" t="s">
        <v>251</v>
      </c>
      <c r="B207" s="25"/>
      <c r="C207" s="16" t="s">
        <v>111</v>
      </c>
      <c r="D207" s="16" t="s">
        <v>35</v>
      </c>
      <c r="E207" s="16" t="s">
        <v>53</v>
      </c>
      <c r="F207" s="16"/>
      <c r="G207" s="366">
        <f>G208</f>
        <v>0</v>
      </c>
    </row>
    <row r="208" spans="1:7" s="17" customFormat="1" ht="51" hidden="1" x14ac:dyDescent="0.2">
      <c r="A208" s="29" t="s">
        <v>54</v>
      </c>
      <c r="B208" s="16"/>
      <c r="C208" s="16" t="s">
        <v>111</v>
      </c>
      <c r="D208" s="16" t="s">
        <v>35</v>
      </c>
      <c r="E208" s="16" t="s">
        <v>55</v>
      </c>
      <c r="F208" s="16"/>
      <c r="G208" s="366">
        <f>G209</f>
        <v>0</v>
      </c>
    </row>
    <row r="209" spans="1:8" s="17" customFormat="1" ht="12.75" hidden="1" x14ac:dyDescent="0.2">
      <c r="A209" s="66" t="s">
        <v>56</v>
      </c>
      <c r="B209" s="16"/>
      <c r="C209" s="16" t="s">
        <v>111</v>
      </c>
      <c r="D209" s="16" t="s">
        <v>35</v>
      </c>
      <c r="E209" s="16" t="s">
        <v>55</v>
      </c>
      <c r="F209" s="16" t="s">
        <v>198</v>
      </c>
      <c r="G209" s="366">
        <f>G210</f>
        <v>0</v>
      </c>
    </row>
    <row r="210" spans="1:8" s="17" customFormat="1" ht="25.5" hidden="1" x14ac:dyDescent="0.2">
      <c r="A210" s="66" t="s">
        <v>57</v>
      </c>
      <c r="B210" s="16"/>
      <c r="C210" s="16" t="s">
        <v>111</v>
      </c>
      <c r="D210" s="16" t="s">
        <v>35</v>
      </c>
      <c r="E210" s="16" t="s">
        <v>55</v>
      </c>
      <c r="F210" s="16" t="s">
        <v>199</v>
      </c>
      <c r="G210" s="366">
        <v>0</v>
      </c>
    </row>
    <row r="211" spans="1:8" s="17" customFormat="1" ht="6.2" hidden="1" customHeight="1" x14ac:dyDescent="0.2">
      <c r="A211" s="27" t="s">
        <v>60</v>
      </c>
      <c r="B211" s="28"/>
      <c r="C211" s="28" t="s">
        <v>111</v>
      </c>
      <c r="D211" s="28" t="s">
        <v>35</v>
      </c>
      <c r="E211" s="28" t="s">
        <v>61</v>
      </c>
      <c r="F211" s="28"/>
      <c r="G211" s="365">
        <f>G212</f>
        <v>0</v>
      </c>
    </row>
    <row r="212" spans="1:8" s="17" customFormat="1" ht="38.25" hidden="1" x14ac:dyDescent="0.2">
      <c r="A212" s="94" t="s">
        <v>62</v>
      </c>
      <c r="B212" s="16"/>
      <c r="C212" s="16" t="s">
        <v>111</v>
      </c>
      <c r="D212" s="16" t="s">
        <v>35</v>
      </c>
      <c r="E212" s="16" t="s">
        <v>63</v>
      </c>
      <c r="F212" s="16"/>
      <c r="G212" s="366">
        <f>G213</f>
        <v>0</v>
      </c>
    </row>
    <row r="213" spans="1:8" s="17" customFormat="1" ht="38.25" hidden="1" x14ac:dyDescent="0.2">
      <c r="A213" s="95" t="s">
        <v>64</v>
      </c>
      <c r="B213" s="16"/>
      <c r="C213" s="16" t="s">
        <v>111</v>
      </c>
      <c r="D213" s="16" t="s">
        <v>35</v>
      </c>
      <c r="E213" s="16" t="s">
        <v>65</v>
      </c>
      <c r="F213" s="16"/>
      <c r="G213" s="366">
        <f>G214</f>
        <v>0</v>
      </c>
    </row>
    <row r="214" spans="1:8" s="17" customFormat="1" ht="12.75" hidden="1" x14ac:dyDescent="0.2">
      <c r="A214" s="31" t="s">
        <v>56</v>
      </c>
      <c r="B214" s="16"/>
      <c r="C214" s="16" t="s">
        <v>111</v>
      </c>
      <c r="D214" s="16" t="s">
        <v>35</v>
      </c>
      <c r="E214" s="16" t="s">
        <v>65</v>
      </c>
      <c r="F214" s="16" t="s">
        <v>198</v>
      </c>
      <c r="G214" s="366">
        <f>G215</f>
        <v>0</v>
      </c>
    </row>
    <row r="215" spans="1:8" s="17" customFormat="1" ht="3" hidden="1" customHeight="1" x14ac:dyDescent="0.2">
      <c r="A215" s="31" t="s">
        <v>238</v>
      </c>
      <c r="B215" s="16"/>
      <c r="C215" s="16" t="s">
        <v>111</v>
      </c>
      <c r="D215" s="16" t="s">
        <v>35</v>
      </c>
      <c r="E215" s="16" t="s">
        <v>65</v>
      </c>
      <c r="F215" s="16" t="s">
        <v>199</v>
      </c>
      <c r="G215" s="366">
        <v>0</v>
      </c>
    </row>
    <row r="216" spans="1:8" s="47" customFormat="1" ht="46.5" customHeight="1" x14ac:dyDescent="0.2">
      <c r="A216" s="36" t="s">
        <v>215</v>
      </c>
      <c r="B216" s="19"/>
      <c r="C216" s="19" t="s">
        <v>111</v>
      </c>
      <c r="D216" s="19" t="s">
        <v>35</v>
      </c>
      <c r="E216" s="19" t="s">
        <v>172</v>
      </c>
      <c r="F216" s="19"/>
      <c r="G216" s="364">
        <f>G217</f>
        <v>5509.7</v>
      </c>
    </row>
    <row r="217" spans="1:8" s="47" customFormat="1" ht="25.5" customHeight="1" x14ac:dyDescent="0.2">
      <c r="A217" s="55" t="s">
        <v>16</v>
      </c>
      <c r="B217" s="28"/>
      <c r="C217" s="28" t="s">
        <v>111</v>
      </c>
      <c r="D217" s="28" t="s">
        <v>35</v>
      </c>
      <c r="E217" s="28" t="s">
        <v>173</v>
      </c>
      <c r="F217" s="28"/>
      <c r="G217" s="365">
        <f>SUM(G218)</f>
        <v>5509.7</v>
      </c>
    </row>
    <row r="218" spans="1:8" s="47" customFormat="1" ht="22.5" customHeight="1" x14ac:dyDescent="0.2">
      <c r="A218" s="58" t="s">
        <v>16</v>
      </c>
      <c r="B218" s="16"/>
      <c r="C218" s="16" t="s">
        <v>111</v>
      </c>
      <c r="D218" s="16" t="s">
        <v>35</v>
      </c>
      <c r="E218" s="16" t="s">
        <v>174</v>
      </c>
      <c r="F218" s="16"/>
      <c r="G218" s="366">
        <f>SUM(G219+G222)</f>
        <v>5509.7</v>
      </c>
    </row>
    <row r="219" spans="1:8" s="47" customFormat="1" ht="24.75" customHeight="1" x14ac:dyDescent="0.2">
      <c r="A219" s="29" t="s">
        <v>192</v>
      </c>
      <c r="B219" s="16"/>
      <c r="C219" s="16" t="s">
        <v>111</v>
      </c>
      <c r="D219" s="16" t="s">
        <v>35</v>
      </c>
      <c r="E219" s="16" t="s">
        <v>193</v>
      </c>
      <c r="F219" s="16"/>
      <c r="G219" s="366">
        <f>G220</f>
        <v>650</v>
      </c>
    </row>
    <row r="220" spans="1:8" s="47" customFormat="1" ht="25.5" x14ac:dyDescent="0.2">
      <c r="A220" s="31" t="s">
        <v>36</v>
      </c>
      <c r="B220" s="16"/>
      <c r="C220" s="16" t="s">
        <v>111</v>
      </c>
      <c r="D220" s="16" t="s">
        <v>35</v>
      </c>
      <c r="E220" s="16" t="s">
        <v>193</v>
      </c>
      <c r="F220" s="16" t="s">
        <v>139</v>
      </c>
      <c r="G220" s="366">
        <f>G221</f>
        <v>650</v>
      </c>
    </row>
    <row r="221" spans="1:8" s="47" customFormat="1" ht="25.5" x14ac:dyDescent="0.2">
      <c r="A221" s="31" t="s">
        <v>140</v>
      </c>
      <c r="B221" s="16"/>
      <c r="C221" s="16" t="s">
        <v>111</v>
      </c>
      <c r="D221" s="16" t="s">
        <v>35</v>
      </c>
      <c r="E221" s="16" t="s">
        <v>193</v>
      </c>
      <c r="F221" s="16" t="s">
        <v>141</v>
      </c>
      <c r="G221" s="366">
        <f>430+220</f>
        <v>650</v>
      </c>
      <c r="H221" s="60"/>
    </row>
    <row r="222" spans="1:8" s="47" customFormat="1" ht="25.5" x14ac:dyDescent="0.2">
      <c r="A222" s="29" t="s">
        <v>225</v>
      </c>
      <c r="B222" s="16"/>
      <c r="C222" s="16" t="s">
        <v>111</v>
      </c>
      <c r="D222" s="16" t="s">
        <v>35</v>
      </c>
      <c r="E222" s="16" t="s">
        <v>190</v>
      </c>
      <c r="F222" s="16"/>
      <c r="G222" s="366">
        <f>SUM(G224)</f>
        <v>4859.7</v>
      </c>
    </row>
    <row r="223" spans="1:8" s="47" customFormat="1" ht="25.5" x14ac:dyDescent="0.2">
      <c r="A223" s="31" t="s">
        <v>36</v>
      </c>
      <c r="B223" s="16"/>
      <c r="C223" s="16" t="s">
        <v>111</v>
      </c>
      <c r="D223" s="16" t="s">
        <v>35</v>
      </c>
      <c r="E223" s="16" t="s">
        <v>190</v>
      </c>
      <c r="F223" s="16" t="s">
        <v>139</v>
      </c>
      <c r="G223" s="366">
        <f>G224</f>
        <v>4859.7</v>
      </c>
    </row>
    <row r="224" spans="1:8" s="47" customFormat="1" ht="32.25" customHeight="1" x14ac:dyDescent="0.2">
      <c r="A224" s="31" t="s">
        <v>140</v>
      </c>
      <c r="B224" s="16"/>
      <c r="C224" s="16" t="s">
        <v>111</v>
      </c>
      <c r="D224" s="16" t="s">
        <v>35</v>
      </c>
      <c r="E224" s="16" t="s">
        <v>190</v>
      </c>
      <c r="F224" s="16" t="s">
        <v>141</v>
      </c>
      <c r="G224" s="366">
        <v>4859.7</v>
      </c>
    </row>
    <row r="225" spans="1:7" s="47" customFormat="1" ht="23.25" customHeight="1" x14ac:dyDescent="0.2">
      <c r="A225" s="21" t="s">
        <v>110</v>
      </c>
      <c r="B225" s="22"/>
      <c r="C225" s="22" t="s">
        <v>111</v>
      </c>
      <c r="D225" s="22" t="s">
        <v>112</v>
      </c>
      <c r="E225" s="22"/>
      <c r="F225" s="22"/>
      <c r="G225" s="367">
        <f>G226+G252+G238</f>
        <v>394.01600000000002</v>
      </c>
    </row>
    <row r="226" spans="1:7" s="47" customFormat="1" ht="38.25" x14ac:dyDescent="0.2">
      <c r="A226" s="18" t="s">
        <v>226</v>
      </c>
      <c r="B226" s="19"/>
      <c r="C226" s="19" t="s">
        <v>111</v>
      </c>
      <c r="D226" s="19" t="s">
        <v>112</v>
      </c>
      <c r="E226" s="19" t="s">
        <v>105</v>
      </c>
      <c r="F226" s="19"/>
      <c r="G226" s="364">
        <f>G227</f>
        <v>394.01600000000002</v>
      </c>
    </row>
    <row r="227" spans="1:7" s="47" customFormat="1" ht="33" customHeight="1" x14ac:dyDescent="0.2">
      <c r="A227" s="27" t="s">
        <v>482</v>
      </c>
      <c r="B227" s="25"/>
      <c r="C227" s="28" t="s">
        <v>111</v>
      </c>
      <c r="D227" s="28" t="s">
        <v>112</v>
      </c>
      <c r="E227" s="28" t="s">
        <v>524</v>
      </c>
      <c r="F227" s="25"/>
      <c r="G227" s="365">
        <f>G234</f>
        <v>394.01600000000002</v>
      </c>
    </row>
    <row r="228" spans="1:7" s="47" customFormat="1" ht="43.5" hidden="1" customHeight="1" x14ac:dyDescent="0.2">
      <c r="A228" s="29" t="s">
        <v>106</v>
      </c>
      <c r="B228" s="19"/>
      <c r="C228" s="16" t="s">
        <v>111</v>
      </c>
      <c r="D228" s="16" t="s">
        <v>112</v>
      </c>
      <c r="E228" s="16" t="s">
        <v>107</v>
      </c>
      <c r="F228" s="19"/>
      <c r="G228" s="366">
        <f>G229</f>
        <v>0</v>
      </c>
    </row>
    <row r="229" spans="1:7" s="47" customFormat="1" ht="33.75" hidden="1" customHeight="1" x14ac:dyDescent="0.2">
      <c r="A229" s="31" t="s">
        <v>108</v>
      </c>
      <c r="B229" s="19"/>
      <c r="C229" s="16" t="s">
        <v>111</v>
      </c>
      <c r="D229" s="16" t="s">
        <v>112</v>
      </c>
      <c r="E229" s="16" t="s">
        <v>107</v>
      </c>
      <c r="F229" s="16" t="s">
        <v>227</v>
      </c>
      <c r="G229" s="366">
        <f>G230</f>
        <v>0</v>
      </c>
    </row>
    <row r="230" spans="1:7" s="47" customFormat="1" ht="24.75" hidden="1" customHeight="1" x14ac:dyDescent="0.2">
      <c r="A230" s="31" t="s">
        <v>109</v>
      </c>
      <c r="B230" s="19"/>
      <c r="C230" s="16" t="s">
        <v>111</v>
      </c>
      <c r="D230" s="16" t="s">
        <v>112</v>
      </c>
      <c r="E230" s="16" t="s">
        <v>107</v>
      </c>
      <c r="F230" s="16" t="s">
        <v>228</v>
      </c>
      <c r="G230" s="366">
        <v>0</v>
      </c>
    </row>
    <row r="231" spans="1:7" s="47" customFormat="1" ht="51" hidden="1" x14ac:dyDescent="0.2">
      <c r="A231" s="31" t="s">
        <v>299</v>
      </c>
      <c r="B231" s="19"/>
      <c r="C231" s="16" t="s">
        <v>111</v>
      </c>
      <c r="D231" s="16" t="s">
        <v>112</v>
      </c>
      <c r="E231" s="16" t="s">
        <v>300</v>
      </c>
      <c r="F231" s="16"/>
      <c r="G231" s="366">
        <f>G232</f>
        <v>0</v>
      </c>
    </row>
    <row r="232" spans="1:7" s="47" customFormat="1" ht="25.5" hidden="1" x14ac:dyDescent="0.2">
      <c r="A232" s="31" t="s">
        <v>108</v>
      </c>
      <c r="B232" s="19"/>
      <c r="C232" s="16" t="s">
        <v>111</v>
      </c>
      <c r="D232" s="16" t="s">
        <v>112</v>
      </c>
      <c r="E232" s="16" t="s">
        <v>300</v>
      </c>
      <c r="F232" s="16" t="s">
        <v>227</v>
      </c>
      <c r="G232" s="366">
        <f>G233</f>
        <v>0</v>
      </c>
    </row>
    <row r="233" spans="1:7" s="47" customFormat="1" ht="15" hidden="1" customHeight="1" x14ac:dyDescent="0.2">
      <c r="A233" s="31" t="s">
        <v>109</v>
      </c>
      <c r="B233" s="19"/>
      <c r="C233" s="16" t="s">
        <v>111</v>
      </c>
      <c r="D233" s="16" t="s">
        <v>112</v>
      </c>
      <c r="E233" s="16" t="s">
        <v>300</v>
      </c>
      <c r="F233" s="16" t="s">
        <v>228</v>
      </c>
      <c r="G233" s="366">
        <v>0</v>
      </c>
    </row>
    <row r="234" spans="1:7" s="47" customFormat="1" ht="38.25" customHeight="1" x14ac:dyDescent="0.2">
      <c r="A234" s="29" t="s">
        <v>522</v>
      </c>
      <c r="B234" s="16"/>
      <c r="C234" s="16" t="s">
        <v>111</v>
      </c>
      <c r="D234" s="16" t="s">
        <v>112</v>
      </c>
      <c r="E234" s="417" t="s">
        <v>523</v>
      </c>
      <c r="F234" s="16"/>
      <c r="G234" s="366">
        <f>G235</f>
        <v>394.01600000000002</v>
      </c>
    </row>
    <row r="235" spans="1:7" s="47" customFormat="1" ht="38.25" customHeight="1" x14ac:dyDescent="0.2">
      <c r="A235" s="29" t="s">
        <v>113</v>
      </c>
      <c r="B235" s="417"/>
      <c r="C235" s="417" t="s">
        <v>111</v>
      </c>
      <c r="D235" s="417" t="s">
        <v>112</v>
      </c>
      <c r="E235" s="417" t="s">
        <v>525</v>
      </c>
      <c r="F235" s="417"/>
      <c r="G235" s="366">
        <f>G236</f>
        <v>394.01600000000002</v>
      </c>
    </row>
    <row r="236" spans="1:7" s="47" customFormat="1" ht="31.5" customHeight="1" x14ac:dyDescent="0.2">
      <c r="A236" s="31" t="s">
        <v>36</v>
      </c>
      <c r="B236" s="16"/>
      <c r="C236" s="16" t="s">
        <v>111</v>
      </c>
      <c r="D236" s="16" t="s">
        <v>112</v>
      </c>
      <c r="E236" s="417" t="s">
        <v>525</v>
      </c>
      <c r="F236" s="16" t="s">
        <v>139</v>
      </c>
      <c r="G236" s="366">
        <f>G237</f>
        <v>394.01600000000002</v>
      </c>
    </row>
    <row r="237" spans="1:7" s="47" customFormat="1" ht="34.5" customHeight="1" x14ac:dyDescent="0.2">
      <c r="A237" s="31" t="s">
        <v>140</v>
      </c>
      <c r="B237" s="16"/>
      <c r="C237" s="16" t="s">
        <v>111</v>
      </c>
      <c r="D237" s="16" t="s">
        <v>112</v>
      </c>
      <c r="E237" s="417" t="s">
        <v>525</v>
      </c>
      <c r="F237" s="16" t="s">
        <v>141</v>
      </c>
      <c r="G237" s="366">
        <v>394.01600000000002</v>
      </c>
    </row>
    <row r="238" spans="1:7" s="47" customFormat="1" ht="48" hidden="1" customHeight="1" x14ac:dyDescent="0.2">
      <c r="A238" s="18" t="s">
        <v>130</v>
      </c>
      <c r="B238" s="16"/>
      <c r="C238" s="19" t="s">
        <v>111</v>
      </c>
      <c r="D238" s="19" t="s">
        <v>112</v>
      </c>
      <c r="E238" s="19" t="s">
        <v>131</v>
      </c>
      <c r="F238" s="19"/>
      <c r="G238" s="364">
        <f>SUM(G239)</f>
        <v>0</v>
      </c>
    </row>
    <row r="239" spans="1:7" s="47" customFormat="1" ht="28.5" hidden="1" customHeight="1" x14ac:dyDescent="0.2">
      <c r="A239" s="50" t="s">
        <v>132</v>
      </c>
      <c r="B239" s="28"/>
      <c r="C239" s="28" t="s">
        <v>111</v>
      </c>
      <c r="D239" s="28" t="s">
        <v>112</v>
      </c>
      <c r="E239" s="28" t="s">
        <v>133</v>
      </c>
      <c r="F239" s="28"/>
      <c r="G239" s="365">
        <f>G243+G240+G249+G246</f>
        <v>0</v>
      </c>
    </row>
    <row r="240" spans="1:7" s="47" customFormat="1" ht="27.95" hidden="1" customHeight="1" x14ac:dyDescent="0.2">
      <c r="A240" s="29" t="s">
        <v>247</v>
      </c>
      <c r="B240" s="16"/>
      <c r="C240" s="16" t="s">
        <v>111</v>
      </c>
      <c r="D240" s="16" t="s">
        <v>112</v>
      </c>
      <c r="E240" s="16" t="s">
        <v>135</v>
      </c>
      <c r="F240" s="16"/>
      <c r="G240" s="366">
        <f>SUM(G242)</f>
        <v>0</v>
      </c>
    </row>
    <row r="241" spans="1:7" s="47" customFormat="1" ht="24.4" hidden="1" customHeight="1" x14ac:dyDescent="0.2">
      <c r="A241" s="31" t="s">
        <v>229</v>
      </c>
      <c r="B241" s="16"/>
      <c r="C241" s="16" t="s">
        <v>111</v>
      </c>
      <c r="D241" s="16" t="s">
        <v>112</v>
      </c>
      <c r="E241" s="16" t="s">
        <v>135</v>
      </c>
      <c r="F241" s="16" t="s">
        <v>227</v>
      </c>
      <c r="G241" s="366">
        <f>G242</f>
        <v>0</v>
      </c>
    </row>
    <row r="242" spans="1:7" s="47" customFormat="1" ht="29.25" hidden="1" customHeight="1" x14ac:dyDescent="0.2">
      <c r="A242" s="31" t="s">
        <v>230</v>
      </c>
      <c r="B242" s="16"/>
      <c r="C242" s="16" t="s">
        <v>111</v>
      </c>
      <c r="D242" s="16" t="s">
        <v>112</v>
      </c>
      <c r="E242" s="16" t="s">
        <v>135</v>
      </c>
      <c r="F242" s="16" t="s">
        <v>228</v>
      </c>
      <c r="G242" s="366"/>
    </row>
    <row r="243" spans="1:7" s="47" customFormat="1" ht="39.4" hidden="1" customHeight="1" x14ac:dyDescent="0.2">
      <c r="A243" s="29" t="s">
        <v>134</v>
      </c>
      <c r="B243" s="16"/>
      <c r="C243" s="16" t="s">
        <v>111</v>
      </c>
      <c r="D243" s="16" t="s">
        <v>112</v>
      </c>
      <c r="E243" s="16" t="s">
        <v>135</v>
      </c>
      <c r="F243" s="16"/>
      <c r="G243" s="366">
        <f>SUM(G245)</f>
        <v>0</v>
      </c>
    </row>
    <row r="244" spans="1:7" s="47" customFormat="1" ht="31.9" hidden="1" customHeight="1" x14ac:dyDescent="0.2">
      <c r="A244" s="31" t="s">
        <v>229</v>
      </c>
      <c r="B244" s="16"/>
      <c r="C244" s="16" t="s">
        <v>111</v>
      </c>
      <c r="D244" s="16" t="s">
        <v>112</v>
      </c>
      <c r="E244" s="16" t="s">
        <v>135</v>
      </c>
      <c r="F244" s="16" t="s">
        <v>227</v>
      </c>
      <c r="G244" s="366">
        <f>G245</f>
        <v>0</v>
      </c>
    </row>
    <row r="245" spans="1:7" s="47" customFormat="1" ht="33.950000000000003" hidden="1" customHeight="1" x14ac:dyDescent="0.2">
      <c r="A245" s="31" t="s">
        <v>230</v>
      </c>
      <c r="B245" s="16"/>
      <c r="C245" s="16" t="s">
        <v>111</v>
      </c>
      <c r="D245" s="16" t="s">
        <v>112</v>
      </c>
      <c r="E245" s="16" t="s">
        <v>135</v>
      </c>
      <c r="F245" s="16" t="s">
        <v>228</v>
      </c>
      <c r="G245" s="366">
        <v>0</v>
      </c>
    </row>
    <row r="246" spans="1:7" s="47" customFormat="1" ht="32.25" hidden="1" customHeight="1" x14ac:dyDescent="0.2">
      <c r="A246" s="29" t="s">
        <v>277</v>
      </c>
      <c r="B246" s="16"/>
      <c r="C246" s="16" t="s">
        <v>111</v>
      </c>
      <c r="D246" s="16" t="s">
        <v>112</v>
      </c>
      <c r="E246" s="16" t="s">
        <v>278</v>
      </c>
      <c r="F246" s="16"/>
      <c r="G246" s="366">
        <f>G247</f>
        <v>0</v>
      </c>
    </row>
    <row r="247" spans="1:7" s="47" customFormat="1" ht="33" hidden="1" customHeight="1" x14ac:dyDescent="0.2">
      <c r="A247" s="31" t="s">
        <v>229</v>
      </c>
      <c r="B247" s="16"/>
      <c r="C247" s="16" t="s">
        <v>111</v>
      </c>
      <c r="D247" s="16" t="s">
        <v>112</v>
      </c>
      <c r="E247" s="16" t="s">
        <v>278</v>
      </c>
      <c r="F247" s="16" t="s">
        <v>227</v>
      </c>
      <c r="G247" s="366">
        <f>G248</f>
        <v>0</v>
      </c>
    </row>
    <row r="248" spans="1:7" s="47" customFormat="1" ht="35.25" hidden="1" customHeight="1" x14ac:dyDescent="0.2">
      <c r="A248" s="31" t="s">
        <v>230</v>
      </c>
      <c r="B248" s="16"/>
      <c r="C248" s="16" t="s">
        <v>111</v>
      </c>
      <c r="D248" s="16" t="s">
        <v>112</v>
      </c>
      <c r="E248" s="16" t="s">
        <v>278</v>
      </c>
      <c r="F248" s="16" t="s">
        <v>228</v>
      </c>
      <c r="G248" s="366">
        <v>0</v>
      </c>
    </row>
    <row r="249" spans="1:7" s="47" customFormat="1" ht="44.1" hidden="1" customHeight="1" x14ac:dyDescent="0.2">
      <c r="A249" s="29" t="s">
        <v>277</v>
      </c>
      <c r="B249" s="16"/>
      <c r="C249" s="16" t="s">
        <v>111</v>
      </c>
      <c r="D249" s="16" t="s">
        <v>112</v>
      </c>
      <c r="E249" s="16" t="s">
        <v>278</v>
      </c>
      <c r="F249" s="16"/>
      <c r="G249" s="366">
        <f>SUM(G251)</f>
        <v>0</v>
      </c>
    </row>
    <row r="250" spans="1:7" s="47" customFormat="1" ht="34.700000000000003" hidden="1" customHeight="1" x14ac:dyDescent="0.2">
      <c r="A250" s="31" t="s">
        <v>36</v>
      </c>
      <c r="B250" s="16"/>
      <c r="C250" s="16" t="s">
        <v>111</v>
      </c>
      <c r="D250" s="16" t="s">
        <v>112</v>
      </c>
      <c r="E250" s="16" t="s">
        <v>278</v>
      </c>
      <c r="F250" s="16" t="s">
        <v>139</v>
      </c>
      <c r="G250" s="366">
        <f>G251</f>
        <v>0</v>
      </c>
    </row>
    <row r="251" spans="1:7" s="47" customFormat="1" ht="48.2" hidden="1" customHeight="1" x14ac:dyDescent="0.2">
      <c r="A251" s="31" t="s">
        <v>140</v>
      </c>
      <c r="B251" s="16"/>
      <c r="C251" s="16" t="s">
        <v>111</v>
      </c>
      <c r="D251" s="16" t="s">
        <v>112</v>
      </c>
      <c r="E251" s="16" t="s">
        <v>278</v>
      </c>
      <c r="F251" s="16" t="s">
        <v>141</v>
      </c>
      <c r="G251" s="366">
        <v>0</v>
      </c>
    </row>
    <row r="252" spans="1:7" s="47" customFormat="1" ht="38.25" hidden="1" x14ac:dyDescent="0.2">
      <c r="A252" s="137" t="s">
        <v>215</v>
      </c>
      <c r="B252" s="16"/>
      <c r="C252" s="19" t="s">
        <v>111</v>
      </c>
      <c r="D252" s="19" t="s">
        <v>112</v>
      </c>
      <c r="E252" s="19" t="s">
        <v>172</v>
      </c>
      <c r="F252" s="19"/>
      <c r="G252" s="364">
        <f>G253</f>
        <v>0</v>
      </c>
    </row>
    <row r="253" spans="1:7" s="47" customFormat="1" ht="19.5" hidden="1" customHeight="1" x14ac:dyDescent="0.2">
      <c r="A253" s="55" t="s">
        <v>16</v>
      </c>
      <c r="B253" s="28"/>
      <c r="C253" s="28" t="s">
        <v>111</v>
      </c>
      <c r="D253" s="28" t="s">
        <v>112</v>
      </c>
      <c r="E253" s="28" t="s">
        <v>173</v>
      </c>
      <c r="F253" s="28"/>
      <c r="G253" s="365">
        <f>G254</f>
        <v>0</v>
      </c>
    </row>
    <row r="254" spans="1:7" s="47" customFormat="1" ht="24.75" hidden="1" customHeight="1" x14ac:dyDescent="0.2">
      <c r="A254" s="58" t="s">
        <v>16</v>
      </c>
      <c r="B254" s="16"/>
      <c r="C254" s="16" t="s">
        <v>111</v>
      </c>
      <c r="D254" s="16" t="s">
        <v>112</v>
      </c>
      <c r="E254" s="16" t="s">
        <v>174</v>
      </c>
      <c r="F254" s="16"/>
      <c r="G254" s="366">
        <f>G255</f>
        <v>0</v>
      </c>
    </row>
    <row r="255" spans="1:7" s="47" customFormat="1" ht="38.25" hidden="1" x14ac:dyDescent="0.2">
      <c r="A255" s="58" t="s">
        <v>194</v>
      </c>
      <c r="B255" s="16"/>
      <c r="C255" s="16" t="s">
        <v>111</v>
      </c>
      <c r="D255" s="16" t="s">
        <v>112</v>
      </c>
      <c r="E255" s="16" t="s">
        <v>195</v>
      </c>
      <c r="F255" s="16"/>
      <c r="G255" s="366">
        <f>SUM(G257)</f>
        <v>0</v>
      </c>
    </row>
    <row r="256" spans="1:7" s="47" customFormat="1" ht="25.5" hidden="1" x14ac:dyDescent="0.2">
      <c r="A256" s="31" t="s">
        <v>36</v>
      </c>
      <c r="B256" s="16"/>
      <c r="C256" s="16" t="s">
        <v>111</v>
      </c>
      <c r="D256" s="16" t="s">
        <v>112</v>
      </c>
      <c r="E256" s="16" t="s">
        <v>195</v>
      </c>
      <c r="F256" s="16" t="s">
        <v>139</v>
      </c>
      <c r="G256" s="366">
        <f>G257</f>
        <v>0</v>
      </c>
    </row>
    <row r="257" spans="1:8" s="47" customFormat="1" ht="7.5" hidden="1" customHeight="1" x14ac:dyDescent="0.2">
      <c r="A257" s="31" t="s">
        <v>140</v>
      </c>
      <c r="B257" s="16"/>
      <c r="C257" s="16" t="s">
        <v>111</v>
      </c>
      <c r="D257" s="16" t="s">
        <v>112</v>
      </c>
      <c r="E257" s="16" t="s">
        <v>195</v>
      </c>
      <c r="F257" s="16" t="s">
        <v>141</v>
      </c>
      <c r="G257" s="366">
        <v>0</v>
      </c>
    </row>
    <row r="258" spans="1:8" s="47" customFormat="1" ht="28.5" customHeight="1" x14ac:dyDescent="0.2">
      <c r="A258" s="21" t="s">
        <v>119</v>
      </c>
      <c r="B258" s="22"/>
      <c r="C258" s="437" t="s">
        <v>111</v>
      </c>
      <c r="D258" s="437" t="s">
        <v>59</v>
      </c>
      <c r="E258" s="22"/>
      <c r="F258" s="23"/>
      <c r="G258" s="367">
        <f>G259+G278+G284+G290+G296</f>
        <v>72772.297199999986</v>
      </c>
    </row>
    <row r="259" spans="1:8" s="47" customFormat="1" ht="38.25" x14ac:dyDescent="0.2">
      <c r="A259" s="18" t="s">
        <v>232</v>
      </c>
      <c r="B259" s="19"/>
      <c r="C259" s="19" t="s">
        <v>111</v>
      </c>
      <c r="D259" s="19" t="s">
        <v>59</v>
      </c>
      <c r="E259" s="19" t="s">
        <v>115</v>
      </c>
      <c r="F259" s="19"/>
      <c r="G259" s="364">
        <f>G260</f>
        <v>53157.476999999984</v>
      </c>
    </row>
    <row r="260" spans="1:8" s="47" customFormat="1" ht="33.75" customHeight="1" x14ac:dyDescent="0.2">
      <c r="A260" s="27" t="s">
        <v>482</v>
      </c>
      <c r="B260" s="28"/>
      <c r="C260" s="28" t="s">
        <v>111</v>
      </c>
      <c r="D260" s="28" t="s">
        <v>59</v>
      </c>
      <c r="E260" s="28" t="s">
        <v>526</v>
      </c>
      <c r="F260" s="28"/>
      <c r="G260" s="365">
        <f>G261+G274</f>
        <v>53157.476999999984</v>
      </c>
    </row>
    <row r="261" spans="1:8" s="17" customFormat="1" ht="58.5" customHeight="1" x14ac:dyDescent="0.2">
      <c r="A261" s="29" t="s">
        <v>527</v>
      </c>
      <c r="B261" s="16"/>
      <c r="C261" s="16" t="s">
        <v>111</v>
      </c>
      <c r="D261" s="16" t="s">
        <v>59</v>
      </c>
      <c r="E261" s="417" t="s">
        <v>528</v>
      </c>
      <c r="F261" s="16"/>
      <c r="G261" s="366">
        <f>G262+G268+G265</f>
        <v>52857.476999999984</v>
      </c>
    </row>
    <row r="262" spans="1:8" s="17" customFormat="1" ht="53.25" customHeight="1" x14ac:dyDescent="0.2">
      <c r="A262" s="29" t="s">
        <v>118</v>
      </c>
      <c r="B262" s="417"/>
      <c r="C262" s="417" t="s">
        <v>111</v>
      </c>
      <c r="D262" s="417" t="s">
        <v>59</v>
      </c>
      <c r="E262" s="417" t="s">
        <v>529</v>
      </c>
      <c r="F262" s="417"/>
      <c r="G262" s="366">
        <f>G263</f>
        <v>41396.356999999989</v>
      </c>
    </row>
    <row r="263" spans="1:8" s="47" customFormat="1" ht="25.5" x14ac:dyDescent="0.2">
      <c r="A263" s="31" t="s">
        <v>36</v>
      </c>
      <c r="B263" s="16"/>
      <c r="C263" s="16" t="s">
        <v>111</v>
      </c>
      <c r="D263" s="16" t="s">
        <v>59</v>
      </c>
      <c r="E263" s="417" t="s">
        <v>529</v>
      </c>
      <c r="F263" s="16" t="s">
        <v>139</v>
      </c>
      <c r="G263" s="366">
        <f>G264</f>
        <v>41396.356999999989</v>
      </c>
    </row>
    <row r="264" spans="1:8" s="47" customFormat="1" ht="26.45" customHeight="1" x14ac:dyDescent="0.2">
      <c r="A264" s="31" t="s">
        <v>140</v>
      </c>
      <c r="B264" s="16"/>
      <c r="C264" s="16" t="s">
        <v>111</v>
      </c>
      <c r="D264" s="16" t="s">
        <v>59</v>
      </c>
      <c r="E264" s="417" t="s">
        <v>529</v>
      </c>
      <c r="F264" s="16" t="s">
        <v>141</v>
      </c>
      <c r="G264" s="366">
        <f>28769.512+250+440.96+20+30+7535-300+5795.005-1144.12</f>
        <v>41396.356999999989</v>
      </c>
      <c r="H264" s="60"/>
    </row>
    <row r="265" spans="1:8" s="47" customFormat="1" ht="39" customHeight="1" x14ac:dyDescent="0.2">
      <c r="A265" s="94" t="s">
        <v>575</v>
      </c>
      <c r="B265" s="62"/>
      <c r="C265" s="451" t="s">
        <v>111</v>
      </c>
      <c r="D265" s="451" t="s">
        <v>59</v>
      </c>
      <c r="E265" s="451" t="s">
        <v>576</v>
      </c>
      <c r="F265" s="451"/>
      <c r="G265" s="366">
        <f>G266</f>
        <v>11144.119999999999</v>
      </c>
      <c r="H265" s="60"/>
    </row>
    <row r="266" spans="1:8" s="47" customFormat="1" ht="36" customHeight="1" x14ac:dyDescent="0.2">
      <c r="A266" s="31" t="s">
        <v>36</v>
      </c>
      <c r="B266" s="28"/>
      <c r="C266" s="16" t="s">
        <v>111</v>
      </c>
      <c r="D266" s="16" t="s">
        <v>59</v>
      </c>
      <c r="E266" s="451" t="s">
        <v>576</v>
      </c>
      <c r="F266" s="65">
        <v>200</v>
      </c>
      <c r="G266" s="366">
        <f>G267</f>
        <v>11144.119999999999</v>
      </c>
      <c r="H266" s="60"/>
    </row>
    <row r="267" spans="1:8" s="47" customFormat="1" ht="35.25" customHeight="1" x14ac:dyDescent="0.2">
      <c r="A267" s="31" t="s">
        <v>140</v>
      </c>
      <c r="B267" s="16"/>
      <c r="C267" s="16" t="s">
        <v>111</v>
      </c>
      <c r="D267" s="16" t="s">
        <v>59</v>
      </c>
      <c r="E267" s="451" t="s">
        <v>576</v>
      </c>
      <c r="F267" s="65">
        <v>240</v>
      </c>
      <c r="G267" s="366">
        <f>10000+1144.12</f>
        <v>11144.119999999999</v>
      </c>
      <c r="H267" s="60"/>
    </row>
    <row r="268" spans="1:8" s="47" customFormat="1" ht="47.25" customHeight="1" x14ac:dyDescent="0.2">
      <c r="A268" s="29" t="s">
        <v>530</v>
      </c>
      <c r="B268" s="61"/>
      <c r="C268" s="16" t="s">
        <v>111</v>
      </c>
      <c r="D268" s="16" t="s">
        <v>59</v>
      </c>
      <c r="E268" s="65" t="s">
        <v>531</v>
      </c>
      <c r="F268" s="65"/>
      <c r="G268" s="366">
        <f>SUM(G270)</f>
        <v>317</v>
      </c>
      <c r="H268" s="60"/>
    </row>
    <row r="269" spans="1:8" s="47" customFormat="1" ht="25.5" x14ac:dyDescent="0.2">
      <c r="A269" s="31" t="s">
        <v>36</v>
      </c>
      <c r="B269" s="61"/>
      <c r="C269" s="16" t="s">
        <v>111</v>
      </c>
      <c r="D269" s="16" t="s">
        <v>59</v>
      </c>
      <c r="E269" s="65" t="s">
        <v>531</v>
      </c>
      <c r="F269" s="65">
        <v>200</v>
      </c>
      <c r="G269" s="366">
        <f>G270</f>
        <v>317</v>
      </c>
      <c r="H269" s="60"/>
    </row>
    <row r="270" spans="1:8" s="47" customFormat="1" ht="36.75" customHeight="1" x14ac:dyDescent="0.2">
      <c r="A270" s="31" t="s">
        <v>140</v>
      </c>
      <c r="B270" s="61"/>
      <c r="C270" s="16" t="s">
        <v>111</v>
      </c>
      <c r="D270" s="16" t="s">
        <v>59</v>
      </c>
      <c r="E270" s="65" t="s">
        <v>531</v>
      </c>
      <c r="F270" s="65">
        <v>240</v>
      </c>
      <c r="G270" s="366">
        <v>317</v>
      </c>
      <c r="H270" s="60"/>
    </row>
    <row r="271" spans="1:8" s="47" customFormat="1" ht="51" hidden="1" customHeight="1" x14ac:dyDescent="0.2">
      <c r="A271" s="191" t="s">
        <v>455</v>
      </c>
      <c r="B271" s="61"/>
      <c r="C271" s="16" t="s">
        <v>111</v>
      </c>
      <c r="D271" s="16" t="s">
        <v>59</v>
      </c>
      <c r="E271" s="65" t="s">
        <v>454</v>
      </c>
      <c r="F271" s="65"/>
      <c r="G271" s="366">
        <f>SUM(G273)</f>
        <v>0</v>
      </c>
      <c r="H271" s="60"/>
    </row>
    <row r="272" spans="1:8" s="47" customFormat="1" ht="32.25" hidden="1" customHeight="1" x14ac:dyDescent="0.2">
      <c r="A272" s="31" t="s">
        <v>36</v>
      </c>
      <c r="B272" s="61"/>
      <c r="C272" s="16" t="s">
        <v>111</v>
      </c>
      <c r="D272" s="16" t="s">
        <v>59</v>
      </c>
      <c r="E272" s="65" t="s">
        <v>454</v>
      </c>
      <c r="F272" s="65">
        <v>200</v>
      </c>
      <c r="G272" s="366">
        <f>G273</f>
        <v>0</v>
      </c>
      <c r="H272" s="60"/>
    </row>
    <row r="273" spans="1:8" s="47" customFormat="1" ht="29.25" hidden="1" customHeight="1" x14ac:dyDescent="0.2">
      <c r="A273" s="31" t="s">
        <v>140</v>
      </c>
      <c r="B273" s="61"/>
      <c r="C273" s="16" t="s">
        <v>111</v>
      </c>
      <c r="D273" s="16" t="s">
        <v>59</v>
      </c>
      <c r="E273" s="65" t="s">
        <v>454</v>
      </c>
      <c r="F273" s="65">
        <v>240</v>
      </c>
      <c r="G273" s="366">
        <v>0</v>
      </c>
      <c r="H273" s="60"/>
    </row>
    <row r="274" spans="1:8" s="47" customFormat="1" ht="29.25" customHeight="1" x14ac:dyDescent="0.2">
      <c r="A274" s="422" t="s">
        <v>532</v>
      </c>
      <c r="B274" s="61"/>
      <c r="C274" s="417" t="s">
        <v>111</v>
      </c>
      <c r="D274" s="417" t="s">
        <v>59</v>
      </c>
      <c r="E274" s="421" t="s">
        <v>534</v>
      </c>
      <c r="F274" s="65"/>
      <c r="G274" s="366">
        <f>G275</f>
        <v>300</v>
      </c>
      <c r="H274" s="60"/>
    </row>
    <row r="275" spans="1:8" s="47" customFormat="1" ht="29.25" customHeight="1" x14ac:dyDescent="0.2">
      <c r="A275" s="150" t="s">
        <v>533</v>
      </c>
      <c r="B275" s="61"/>
      <c r="C275" s="417" t="s">
        <v>111</v>
      </c>
      <c r="D275" s="417" t="s">
        <v>59</v>
      </c>
      <c r="E275" s="421" t="s">
        <v>535</v>
      </c>
      <c r="F275" s="65"/>
      <c r="G275" s="366">
        <f>G276</f>
        <v>300</v>
      </c>
      <c r="H275" s="60"/>
    </row>
    <row r="276" spans="1:8" s="47" customFormat="1" ht="29.25" customHeight="1" x14ac:dyDescent="0.2">
      <c r="A276" s="31" t="s">
        <v>36</v>
      </c>
      <c r="B276" s="61"/>
      <c r="C276" s="417" t="s">
        <v>111</v>
      </c>
      <c r="D276" s="417" t="s">
        <v>59</v>
      </c>
      <c r="E276" s="421" t="s">
        <v>535</v>
      </c>
      <c r="F276" s="65">
        <v>200</v>
      </c>
      <c r="G276" s="366">
        <f>G277</f>
        <v>300</v>
      </c>
      <c r="H276" s="60"/>
    </row>
    <row r="277" spans="1:8" s="47" customFormat="1" ht="29.25" customHeight="1" x14ac:dyDescent="0.2">
      <c r="A277" s="31" t="s">
        <v>140</v>
      </c>
      <c r="B277" s="61"/>
      <c r="C277" s="417" t="s">
        <v>111</v>
      </c>
      <c r="D277" s="417" t="s">
        <v>59</v>
      </c>
      <c r="E277" s="421" t="s">
        <v>535</v>
      </c>
      <c r="F277" s="65">
        <v>240</v>
      </c>
      <c r="G277" s="366">
        <v>300</v>
      </c>
      <c r="H277" s="60"/>
    </row>
    <row r="278" spans="1:8" s="47" customFormat="1" ht="38.25" x14ac:dyDescent="0.2">
      <c r="A278" s="18" t="s">
        <v>231</v>
      </c>
      <c r="B278" s="25"/>
      <c r="C278" s="19" t="s">
        <v>111</v>
      </c>
      <c r="D278" s="19" t="s">
        <v>59</v>
      </c>
      <c r="E278" s="19" t="s">
        <v>121</v>
      </c>
      <c r="F278" s="28"/>
      <c r="G278" s="364">
        <f>G279</f>
        <v>200</v>
      </c>
    </row>
    <row r="279" spans="1:8" s="47" customFormat="1" ht="30" customHeight="1" x14ac:dyDescent="0.2">
      <c r="A279" s="422" t="s">
        <v>482</v>
      </c>
      <c r="B279" s="25"/>
      <c r="C279" s="28" t="s">
        <v>111</v>
      </c>
      <c r="D279" s="28" t="s">
        <v>59</v>
      </c>
      <c r="E279" s="421" t="s">
        <v>537</v>
      </c>
      <c r="F279" s="28"/>
      <c r="G279" s="365">
        <f>SUM(G280)</f>
        <v>200</v>
      </c>
    </row>
    <row r="280" spans="1:8" s="47" customFormat="1" ht="28.5" customHeight="1" x14ac:dyDescent="0.2">
      <c r="A280" s="422" t="s">
        <v>536</v>
      </c>
      <c r="B280" s="25"/>
      <c r="C280" s="16" t="s">
        <v>111</v>
      </c>
      <c r="D280" s="16" t="s">
        <v>59</v>
      </c>
      <c r="E280" s="423" t="s">
        <v>538</v>
      </c>
      <c r="F280" s="28"/>
      <c r="G280" s="366">
        <f>G283</f>
        <v>200</v>
      </c>
    </row>
    <row r="281" spans="1:8" s="47" customFormat="1" ht="33" customHeight="1" x14ac:dyDescent="0.2">
      <c r="A281" s="150" t="s">
        <v>122</v>
      </c>
      <c r="B281" s="25"/>
      <c r="C281" s="417" t="s">
        <v>111</v>
      </c>
      <c r="D281" s="417" t="s">
        <v>59</v>
      </c>
      <c r="E281" s="421" t="s">
        <v>539</v>
      </c>
      <c r="F281" s="28"/>
      <c r="G281" s="366">
        <v>200</v>
      </c>
    </row>
    <row r="282" spans="1:8" s="47" customFormat="1" ht="25.5" x14ac:dyDescent="0.2">
      <c r="A282" s="31" t="s">
        <v>36</v>
      </c>
      <c r="B282" s="25"/>
      <c r="C282" s="16" t="s">
        <v>111</v>
      </c>
      <c r="D282" s="16" t="s">
        <v>59</v>
      </c>
      <c r="E282" s="421" t="s">
        <v>539</v>
      </c>
      <c r="F282" s="16" t="s">
        <v>139</v>
      </c>
      <c r="G282" s="366">
        <f>G283</f>
        <v>200</v>
      </c>
    </row>
    <row r="283" spans="1:8" s="47" customFormat="1" ht="25.5" x14ac:dyDescent="0.2">
      <c r="A283" s="31" t="s">
        <v>140</v>
      </c>
      <c r="B283" s="25"/>
      <c r="C283" s="16" t="s">
        <v>111</v>
      </c>
      <c r="D283" s="16" t="s">
        <v>59</v>
      </c>
      <c r="E283" s="421" t="s">
        <v>539</v>
      </c>
      <c r="F283" s="16" t="s">
        <v>141</v>
      </c>
      <c r="G283" s="366">
        <v>200</v>
      </c>
    </row>
    <row r="284" spans="1:8" s="47" customFormat="1" ht="76.5" x14ac:dyDescent="0.2">
      <c r="A284" s="188" t="s">
        <v>397</v>
      </c>
      <c r="B284" s="25"/>
      <c r="C284" s="19" t="s">
        <v>111</v>
      </c>
      <c r="D284" s="19" t="s">
        <v>59</v>
      </c>
      <c r="E284" s="190" t="s">
        <v>396</v>
      </c>
      <c r="F284" s="16"/>
      <c r="G284" s="364">
        <f>G285</f>
        <v>3072.627</v>
      </c>
    </row>
    <row r="285" spans="1:8" s="47" customFormat="1" ht="27.75" customHeight="1" x14ac:dyDescent="0.2">
      <c r="A285" s="422" t="s">
        <v>482</v>
      </c>
      <c r="B285" s="28"/>
      <c r="C285" s="417" t="s">
        <v>111</v>
      </c>
      <c r="D285" s="417" t="s">
        <v>59</v>
      </c>
      <c r="E285" s="421" t="s">
        <v>540</v>
      </c>
      <c r="F285" s="16"/>
      <c r="G285" s="366">
        <f>G286</f>
        <v>3072.627</v>
      </c>
    </row>
    <row r="286" spans="1:8" s="47" customFormat="1" ht="30.75" customHeight="1" x14ac:dyDescent="0.2">
      <c r="A286" s="425" t="s">
        <v>532</v>
      </c>
      <c r="B286" s="28"/>
      <c r="C286" s="417" t="s">
        <v>111</v>
      </c>
      <c r="D286" s="417" t="s">
        <v>59</v>
      </c>
      <c r="E286" s="424" t="s">
        <v>541</v>
      </c>
      <c r="F286" s="16"/>
      <c r="G286" s="366">
        <f>G288</f>
        <v>3072.627</v>
      </c>
    </row>
    <row r="287" spans="1:8" s="47" customFormat="1" ht="39.75" customHeight="1" x14ac:dyDescent="0.2">
      <c r="A287" s="426" t="s">
        <v>542</v>
      </c>
      <c r="B287" s="28"/>
      <c r="C287" s="417" t="s">
        <v>111</v>
      </c>
      <c r="D287" s="417" t="s">
        <v>59</v>
      </c>
      <c r="E287" s="424" t="s">
        <v>543</v>
      </c>
      <c r="F287" s="417"/>
      <c r="G287" s="366">
        <f>G288</f>
        <v>3072.627</v>
      </c>
    </row>
    <row r="288" spans="1:8" s="47" customFormat="1" ht="25.5" x14ac:dyDescent="0.2">
      <c r="A288" s="189" t="s">
        <v>36</v>
      </c>
      <c r="B288" s="25"/>
      <c r="C288" s="16" t="s">
        <v>111</v>
      </c>
      <c r="D288" s="16" t="s">
        <v>59</v>
      </c>
      <c r="E288" s="421" t="s">
        <v>543</v>
      </c>
      <c r="F288" s="16" t="s">
        <v>139</v>
      </c>
      <c r="G288" s="366">
        <f>G289</f>
        <v>3072.627</v>
      </c>
    </row>
    <row r="289" spans="1:8" s="47" customFormat="1" ht="25.5" x14ac:dyDescent="0.2">
      <c r="A289" s="189" t="s">
        <v>37</v>
      </c>
      <c r="B289" s="25"/>
      <c r="C289" s="16" t="s">
        <v>111</v>
      </c>
      <c r="D289" s="16" t="s">
        <v>59</v>
      </c>
      <c r="E289" s="421" t="s">
        <v>543</v>
      </c>
      <c r="F289" s="16" t="s">
        <v>141</v>
      </c>
      <c r="G289" s="366">
        <v>3072.627</v>
      </c>
    </row>
    <row r="290" spans="1:8" s="47" customFormat="1" ht="38.25" x14ac:dyDescent="0.2">
      <c r="A290" s="188" t="s">
        <v>395</v>
      </c>
      <c r="B290" s="25"/>
      <c r="C290" s="19" t="s">
        <v>111</v>
      </c>
      <c r="D290" s="19" t="s">
        <v>59</v>
      </c>
      <c r="E290" s="190" t="s">
        <v>394</v>
      </c>
      <c r="F290" s="16"/>
      <c r="G290" s="364">
        <f>G291</f>
        <v>78.5</v>
      </c>
    </row>
    <row r="291" spans="1:8" s="47" customFormat="1" ht="31.5" customHeight="1" x14ac:dyDescent="0.2">
      <c r="A291" s="422" t="s">
        <v>516</v>
      </c>
      <c r="B291" s="25"/>
      <c r="C291" s="16" t="s">
        <v>111</v>
      </c>
      <c r="D291" s="16" t="s">
        <v>59</v>
      </c>
      <c r="E291" s="421" t="s">
        <v>546</v>
      </c>
      <c r="F291" s="16"/>
      <c r="G291" s="366">
        <f>G292</f>
        <v>78.5</v>
      </c>
    </row>
    <row r="292" spans="1:8" s="47" customFormat="1" ht="42.75" customHeight="1" x14ac:dyDescent="0.2">
      <c r="A292" s="422" t="s">
        <v>544</v>
      </c>
      <c r="B292" s="25"/>
      <c r="C292" s="16" t="s">
        <v>111</v>
      </c>
      <c r="D292" s="16" t="s">
        <v>59</v>
      </c>
      <c r="E292" s="421" t="s">
        <v>547</v>
      </c>
      <c r="F292" s="16"/>
      <c r="G292" s="366">
        <f>G294</f>
        <v>78.5</v>
      </c>
    </row>
    <row r="293" spans="1:8" s="47" customFormat="1" ht="42.75" customHeight="1" x14ac:dyDescent="0.2">
      <c r="A293" s="422" t="s">
        <v>545</v>
      </c>
      <c r="B293" s="25"/>
      <c r="C293" s="417" t="s">
        <v>111</v>
      </c>
      <c r="D293" s="417" t="s">
        <v>59</v>
      </c>
      <c r="E293" s="421" t="s">
        <v>548</v>
      </c>
      <c r="F293" s="417"/>
      <c r="G293" s="366">
        <f>G294</f>
        <v>78.5</v>
      </c>
    </row>
    <row r="294" spans="1:8" s="47" customFormat="1" ht="30.75" customHeight="1" x14ac:dyDescent="0.2">
      <c r="A294" s="189" t="s">
        <v>36</v>
      </c>
      <c r="B294" s="25"/>
      <c r="C294" s="16" t="s">
        <v>111</v>
      </c>
      <c r="D294" s="16" t="s">
        <v>59</v>
      </c>
      <c r="E294" s="421" t="s">
        <v>548</v>
      </c>
      <c r="F294" s="16" t="s">
        <v>139</v>
      </c>
      <c r="G294" s="366">
        <f>G295</f>
        <v>78.5</v>
      </c>
    </row>
    <row r="295" spans="1:8" s="47" customFormat="1" ht="31.5" customHeight="1" x14ac:dyDescent="0.2">
      <c r="A295" s="189" t="s">
        <v>37</v>
      </c>
      <c r="B295" s="25"/>
      <c r="C295" s="16" t="s">
        <v>111</v>
      </c>
      <c r="D295" s="16" t="s">
        <v>59</v>
      </c>
      <c r="E295" s="421" t="s">
        <v>548</v>
      </c>
      <c r="F295" s="16" t="s">
        <v>141</v>
      </c>
      <c r="G295" s="366">
        <v>78.5</v>
      </c>
    </row>
    <row r="296" spans="1:8" s="47" customFormat="1" ht="50.25" customHeight="1" x14ac:dyDescent="0.2">
      <c r="A296" s="18" t="s">
        <v>306</v>
      </c>
      <c r="B296" s="16"/>
      <c r="C296" s="19" t="s">
        <v>111</v>
      </c>
      <c r="D296" s="19" t="s">
        <v>59</v>
      </c>
      <c r="E296" s="19" t="s">
        <v>136</v>
      </c>
      <c r="F296" s="19"/>
      <c r="G296" s="364">
        <f>G301+G297</f>
        <v>16263.6932</v>
      </c>
    </row>
    <row r="297" spans="1:8" s="139" customFormat="1" ht="0.75" hidden="1" customHeight="1" x14ac:dyDescent="0.2">
      <c r="A297" s="27" t="s">
        <v>248</v>
      </c>
      <c r="B297" s="28"/>
      <c r="C297" s="28" t="s">
        <v>111</v>
      </c>
      <c r="D297" s="28" t="s">
        <v>59</v>
      </c>
      <c r="E297" s="28" t="s">
        <v>249</v>
      </c>
      <c r="F297" s="28"/>
      <c r="G297" s="365">
        <f>G298</f>
        <v>0</v>
      </c>
    </row>
    <row r="298" spans="1:8" s="139" customFormat="1" ht="38.25" hidden="1" x14ac:dyDescent="0.2">
      <c r="A298" s="29" t="s">
        <v>137</v>
      </c>
      <c r="B298" s="16"/>
      <c r="C298" s="16" t="s">
        <v>111</v>
      </c>
      <c r="D298" s="16" t="s">
        <v>59</v>
      </c>
      <c r="E298" s="16" t="s">
        <v>250</v>
      </c>
      <c r="F298" s="16"/>
      <c r="G298" s="366">
        <f>G299</f>
        <v>0</v>
      </c>
    </row>
    <row r="299" spans="1:8" s="139" customFormat="1" ht="25.5" hidden="1" x14ac:dyDescent="0.2">
      <c r="A299" s="31" t="s">
        <v>36</v>
      </c>
      <c r="B299" s="16"/>
      <c r="C299" s="16" t="s">
        <v>111</v>
      </c>
      <c r="D299" s="16" t="s">
        <v>59</v>
      </c>
      <c r="E299" s="16" t="s">
        <v>250</v>
      </c>
      <c r="F299" s="16" t="s">
        <v>139</v>
      </c>
      <c r="G299" s="366">
        <f>G300</f>
        <v>0</v>
      </c>
    </row>
    <row r="300" spans="1:8" s="139" customFormat="1" ht="25.5" hidden="1" x14ac:dyDescent="0.2">
      <c r="A300" s="31" t="s">
        <v>140</v>
      </c>
      <c r="B300" s="16"/>
      <c r="C300" s="16" t="s">
        <v>111</v>
      </c>
      <c r="D300" s="16" t="s">
        <v>59</v>
      </c>
      <c r="E300" s="16" t="s">
        <v>250</v>
      </c>
      <c r="F300" s="16" t="s">
        <v>141</v>
      </c>
      <c r="G300" s="366">
        <v>0</v>
      </c>
    </row>
    <row r="301" spans="1:8" s="47" customFormat="1" ht="27.75" customHeight="1" x14ac:dyDescent="0.2">
      <c r="A301" s="422" t="s">
        <v>549</v>
      </c>
      <c r="B301" s="28"/>
      <c r="C301" s="28" t="s">
        <v>111</v>
      </c>
      <c r="D301" s="28" t="s">
        <v>59</v>
      </c>
      <c r="E301" s="421" t="s">
        <v>550</v>
      </c>
      <c r="F301" s="28"/>
      <c r="G301" s="365">
        <f>G302</f>
        <v>16263.6932</v>
      </c>
    </row>
    <row r="302" spans="1:8" s="47" customFormat="1" ht="24.75" customHeight="1" x14ac:dyDescent="0.2">
      <c r="A302" s="150" t="s">
        <v>309</v>
      </c>
      <c r="B302" s="16"/>
      <c r="C302" s="16" t="s">
        <v>111</v>
      </c>
      <c r="D302" s="16" t="s">
        <v>59</v>
      </c>
      <c r="E302" s="421" t="s">
        <v>551</v>
      </c>
      <c r="F302" s="16"/>
      <c r="G302" s="366">
        <f>G304</f>
        <v>16263.6932</v>
      </c>
    </row>
    <row r="303" spans="1:8" s="47" customFormat="1" ht="30" customHeight="1" x14ac:dyDescent="0.2">
      <c r="A303" s="150" t="s">
        <v>310</v>
      </c>
      <c r="B303" s="417"/>
      <c r="C303" s="417" t="s">
        <v>111</v>
      </c>
      <c r="D303" s="417" t="s">
        <v>59</v>
      </c>
      <c r="E303" s="421" t="s">
        <v>552</v>
      </c>
      <c r="F303" s="417"/>
      <c r="G303" s="366">
        <f>G304</f>
        <v>16263.6932</v>
      </c>
    </row>
    <row r="304" spans="1:8" s="47" customFormat="1" ht="25.5" x14ac:dyDescent="0.2">
      <c r="A304" s="31" t="s">
        <v>36</v>
      </c>
      <c r="B304" s="16"/>
      <c r="C304" s="16" t="s">
        <v>111</v>
      </c>
      <c r="D304" s="16" t="s">
        <v>59</v>
      </c>
      <c r="E304" s="127" t="s">
        <v>301</v>
      </c>
      <c r="F304" s="16" t="s">
        <v>139</v>
      </c>
      <c r="G304" s="366">
        <f>G305</f>
        <v>16263.6932</v>
      </c>
      <c r="H304" s="60"/>
    </row>
    <row r="305" spans="1:8" s="47" customFormat="1" ht="25.5" x14ac:dyDescent="0.2">
      <c r="A305" s="31" t="s">
        <v>140</v>
      </c>
      <c r="B305" s="16"/>
      <c r="C305" s="16" t="s">
        <v>111</v>
      </c>
      <c r="D305" s="16" t="s">
        <v>59</v>
      </c>
      <c r="E305" s="127" t="s">
        <v>301</v>
      </c>
      <c r="F305" s="16" t="s">
        <v>141</v>
      </c>
      <c r="G305" s="366">
        <f>2365.59+13898.1+0.0032</f>
        <v>16263.6932</v>
      </c>
    </row>
    <row r="306" spans="1:8" s="47" customFormat="1" ht="0.75" customHeight="1" x14ac:dyDescent="0.2">
      <c r="A306" s="137" t="s">
        <v>215</v>
      </c>
      <c r="B306" s="16"/>
      <c r="C306" s="19" t="s">
        <v>111</v>
      </c>
      <c r="D306" s="19" t="s">
        <v>59</v>
      </c>
      <c r="E306" s="19" t="s">
        <v>172</v>
      </c>
      <c r="F306" s="19"/>
      <c r="G306" s="364">
        <f>G307</f>
        <v>0</v>
      </c>
    </row>
    <row r="307" spans="1:8" s="47" customFormat="1" ht="12.75" hidden="1" x14ac:dyDescent="0.2">
      <c r="A307" s="140" t="s">
        <v>16</v>
      </c>
      <c r="B307" s="28"/>
      <c r="C307" s="28" t="s">
        <v>111</v>
      </c>
      <c r="D307" s="28" t="s">
        <v>59</v>
      </c>
      <c r="E307" s="28" t="s">
        <v>173</v>
      </c>
      <c r="F307" s="28"/>
      <c r="G307" s="365">
        <f>G308</f>
        <v>0</v>
      </c>
    </row>
    <row r="308" spans="1:8" s="47" customFormat="1" ht="12.75" hidden="1" x14ac:dyDescent="0.2">
      <c r="A308" s="94" t="s">
        <v>16</v>
      </c>
      <c r="B308" s="16"/>
      <c r="C308" s="16" t="s">
        <v>111</v>
      </c>
      <c r="D308" s="16" t="s">
        <v>59</v>
      </c>
      <c r="E308" s="16" t="s">
        <v>174</v>
      </c>
      <c r="F308" s="16"/>
      <c r="G308" s="366">
        <f>G309</f>
        <v>0</v>
      </c>
    </row>
    <row r="309" spans="1:8" s="47" customFormat="1" ht="38.25" hidden="1" x14ac:dyDescent="0.2">
      <c r="A309" s="94" t="s">
        <v>258</v>
      </c>
      <c r="B309" s="16"/>
      <c r="C309" s="16" t="s">
        <v>111</v>
      </c>
      <c r="D309" s="16" t="s">
        <v>59</v>
      </c>
      <c r="E309" s="16" t="s">
        <v>257</v>
      </c>
      <c r="F309" s="16"/>
      <c r="G309" s="366">
        <f>G310</f>
        <v>0</v>
      </c>
    </row>
    <row r="310" spans="1:8" s="47" customFormat="1" ht="12.75" hidden="1" x14ac:dyDescent="0.2">
      <c r="A310" s="31" t="s">
        <v>38</v>
      </c>
      <c r="B310" s="16"/>
      <c r="C310" s="16" t="s">
        <v>111</v>
      </c>
      <c r="D310" s="16" t="s">
        <v>59</v>
      </c>
      <c r="E310" s="16" t="s">
        <v>257</v>
      </c>
      <c r="F310" s="16" t="s">
        <v>150</v>
      </c>
      <c r="G310" s="366">
        <f>G311</f>
        <v>0</v>
      </c>
    </row>
    <row r="311" spans="1:8" s="47" customFormat="1" ht="12.75" hidden="1" x14ac:dyDescent="0.2">
      <c r="A311" s="31" t="s">
        <v>39</v>
      </c>
      <c r="B311" s="16"/>
      <c r="C311" s="16" t="s">
        <v>111</v>
      </c>
      <c r="D311" s="16" t="s">
        <v>59</v>
      </c>
      <c r="E311" s="16" t="s">
        <v>257</v>
      </c>
      <c r="F311" s="16" t="s">
        <v>152</v>
      </c>
      <c r="G311" s="366">
        <v>0</v>
      </c>
      <c r="H311" s="60"/>
    </row>
    <row r="312" spans="1:8" s="47" customFormat="1" ht="24" customHeight="1" x14ac:dyDescent="0.2">
      <c r="A312" s="21" t="s">
        <v>233</v>
      </c>
      <c r="B312" s="22"/>
      <c r="C312" s="22" t="s">
        <v>70</v>
      </c>
      <c r="D312" s="22"/>
      <c r="E312" s="22"/>
      <c r="F312" s="22"/>
      <c r="G312" s="367">
        <f>G313</f>
        <v>810.45</v>
      </c>
    </row>
    <row r="313" spans="1:8" s="26" customFormat="1" ht="26.25" customHeight="1" x14ac:dyDescent="0.25">
      <c r="A313" s="21" t="s">
        <v>69</v>
      </c>
      <c r="B313" s="22"/>
      <c r="C313" s="22" t="s">
        <v>70</v>
      </c>
      <c r="D313" s="22" t="s">
        <v>70</v>
      </c>
      <c r="E313" s="22"/>
      <c r="F313" s="22"/>
      <c r="G313" s="367">
        <f>G314</f>
        <v>810.45</v>
      </c>
    </row>
    <row r="314" spans="1:8" s="20" customFormat="1" ht="38.25" x14ac:dyDescent="0.2">
      <c r="A314" s="18" t="s">
        <v>66</v>
      </c>
      <c r="B314" s="19"/>
      <c r="C314" s="19" t="s">
        <v>70</v>
      </c>
      <c r="D314" s="19" t="s">
        <v>70</v>
      </c>
      <c r="E314" s="19" t="s">
        <v>67</v>
      </c>
      <c r="F314" s="19"/>
      <c r="G314" s="364">
        <f>G315</f>
        <v>810.45</v>
      </c>
    </row>
    <row r="315" spans="1:8" s="47" customFormat="1" ht="30" customHeight="1" x14ac:dyDescent="0.2">
      <c r="A315" s="29" t="s">
        <v>482</v>
      </c>
      <c r="B315" s="16"/>
      <c r="C315" s="16" t="s">
        <v>70</v>
      </c>
      <c r="D315" s="16" t="s">
        <v>70</v>
      </c>
      <c r="E315" s="16" t="s">
        <v>488</v>
      </c>
      <c r="F315" s="16"/>
      <c r="G315" s="366">
        <f>G316+G320</f>
        <v>810.45</v>
      </c>
    </row>
    <row r="316" spans="1:8" s="47" customFormat="1" ht="40.5" customHeight="1" x14ac:dyDescent="0.2">
      <c r="A316" s="27" t="s">
        <v>489</v>
      </c>
      <c r="B316" s="28"/>
      <c r="C316" s="28" t="s">
        <v>70</v>
      </c>
      <c r="D316" s="28" t="s">
        <v>70</v>
      </c>
      <c r="E316" s="28" t="s">
        <v>490</v>
      </c>
      <c r="F316" s="28"/>
      <c r="G316" s="365">
        <f>SUM(G317)</f>
        <v>400</v>
      </c>
    </row>
    <row r="317" spans="1:8" s="47" customFormat="1" ht="34.5" customHeight="1" x14ac:dyDescent="0.2">
      <c r="A317" s="29" t="s">
        <v>68</v>
      </c>
      <c r="B317" s="16"/>
      <c r="C317" s="16" t="s">
        <v>70</v>
      </c>
      <c r="D317" s="16" t="s">
        <v>70</v>
      </c>
      <c r="E317" s="16" t="s">
        <v>491</v>
      </c>
      <c r="F317" s="16"/>
      <c r="G317" s="366">
        <f>G319</f>
        <v>400</v>
      </c>
    </row>
    <row r="318" spans="1:8" s="47" customFormat="1" ht="25.5" x14ac:dyDescent="0.2">
      <c r="A318" s="31" t="s">
        <v>36</v>
      </c>
      <c r="B318" s="16"/>
      <c r="C318" s="16" t="s">
        <v>70</v>
      </c>
      <c r="D318" s="16" t="s">
        <v>70</v>
      </c>
      <c r="E318" s="417" t="s">
        <v>491</v>
      </c>
      <c r="F318" s="16" t="s">
        <v>139</v>
      </c>
      <c r="G318" s="366">
        <f>G319</f>
        <v>400</v>
      </c>
    </row>
    <row r="319" spans="1:8" s="47" customFormat="1" ht="25.5" x14ac:dyDescent="0.2">
      <c r="A319" s="31" t="s">
        <v>140</v>
      </c>
      <c r="B319" s="16"/>
      <c r="C319" s="16" t="s">
        <v>70</v>
      </c>
      <c r="D319" s="16" t="s">
        <v>70</v>
      </c>
      <c r="E319" s="417" t="s">
        <v>491</v>
      </c>
      <c r="F319" s="16" t="s">
        <v>141</v>
      </c>
      <c r="G319" s="366">
        <v>400</v>
      </c>
    </row>
    <row r="320" spans="1:8" s="47" customFormat="1" ht="35.25" customHeight="1" x14ac:dyDescent="0.2">
      <c r="A320" s="27" t="s">
        <v>492</v>
      </c>
      <c r="B320" s="28"/>
      <c r="C320" s="28" t="s">
        <v>70</v>
      </c>
      <c r="D320" s="28" t="s">
        <v>70</v>
      </c>
      <c r="E320" s="28" t="s">
        <v>493</v>
      </c>
      <c r="F320" s="28"/>
      <c r="G320" s="365">
        <f>SUM(G321)</f>
        <v>410.45</v>
      </c>
    </row>
    <row r="321" spans="1:7" s="17" customFormat="1" ht="25.5" customHeight="1" x14ac:dyDescent="0.2">
      <c r="A321" s="29" t="s">
        <v>71</v>
      </c>
      <c r="B321" s="16"/>
      <c r="C321" s="16" t="s">
        <v>70</v>
      </c>
      <c r="D321" s="16" t="s">
        <v>70</v>
      </c>
      <c r="E321" s="16" t="s">
        <v>494</v>
      </c>
      <c r="F321" s="16"/>
      <c r="G321" s="366">
        <f>G323</f>
        <v>410.45</v>
      </c>
    </row>
    <row r="322" spans="1:7" s="17" customFormat="1" ht="32.25" customHeight="1" x14ac:dyDescent="0.2">
      <c r="A322" s="31" t="s">
        <v>36</v>
      </c>
      <c r="B322" s="16"/>
      <c r="C322" s="16" t="s">
        <v>70</v>
      </c>
      <c r="D322" s="16" t="s">
        <v>70</v>
      </c>
      <c r="E322" s="417" t="s">
        <v>494</v>
      </c>
      <c r="F322" s="16" t="s">
        <v>139</v>
      </c>
      <c r="G322" s="366">
        <f>G323</f>
        <v>410.45</v>
      </c>
    </row>
    <row r="323" spans="1:7" s="17" customFormat="1" ht="32.25" customHeight="1" x14ac:dyDescent="0.2">
      <c r="A323" s="31" t="s">
        <v>140</v>
      </c>
      <c r="B323" s="16"/>
      <c r="C323" s="16" t="s">
        <v>70</v>
      </c>
      <c r="D323" s="16" t="s">
        <v>70</v>
      </c>
      <c r="E323" s="417" t="s">
        <v>494</v>
      </c>
      <c r="F323" s="16" t="s">
        <v>141</v>
      </c>
      <c r="G323" s="366">
        <f>240.45+60+60+50</f>
        <v>410.45</v>
      </c>
    </row>
    <row r="324" spans="1:7" s="17" customFormat="1" ht="24" customHeight="1" x14ac:dyDescent="0.2">
      <c r="A324" s="21" t="s">
        <v>234</v>
      </c>
      <c r="B324" s="22"/>
      <c r="C324" s="22" t="s">
        <v>77</v>
      </c>
      <c r="D324" s="22"/>
      <c r="E324" s="22"/>
      <c r="F324" s="22"/>
      <c r="G324" s="367">
        <f>SUM(G325)</f>
        <v>33824.25</v>
      </c>
    </row>
    <row r="325" spans="1:7" s="17" customFormat="1" ht="26.25" customHeight="1" x14ac:dyDescent="0.2">
      <c r="A325" s="438" t="s">
        <v>76</v>
      </c>
      <c r="B325" s="441"/>
      <c r="C325" s="437" t="s">
        <v>77</v>
      </c>
      <c r="D325" s="437" t="s">
        <v>35</v>
      </c>
      <c r="E325" s="437"/>
      <c r="F325" s="437"/>
      <c r="G325" s="439">
        <f>G326+G349</f>
        <v>33824.25</v>
      </c>
    </row>
    <row r="326" spans="1:7" s="17" customFormat="1" ht="38.25" x14ac:dyDescent="0.2">
      <c r="A326" s="18" t="s">
        <v>66</v>
      </c>
      <c r="B326" s="61"/>
      <c r="C326" s="19" t="s">
        <v>77</v>
      </c>
      <c r="D326" s="19" t="s">
        <v>35</v>
      </c>
      <c r="E326" s="19" t="s">
        <v>67</v>
      </c>
      <c r="F326" s="19"/>
      <c r="G326" s="364">
        <f>G327</f>
        <v>33824.25</v>
      </c>
    </row>
    <row r="327" spans="1:7" s="17" customFormat="1" ht="40.5" customHeight="1" x14ac:dyDescent="0.2">
      <c r="A327" s="29" t="s">
        <v>482</v>
      </c>
      <c r="B327" s="61"/>
      <c r="C327" s="417" t="s">
        <v>77</v>
      </c>
      <c r="D327" s="417" t="s">
        <v>35</v>
      </c>
      <c r="E327" s="417" t="s">
        <v>488</v>
      </c>
      <c r="F327" s="19"/>
      <c r="G327" s="366">
        <f>G328</f>
        <v>33824.25</v>
      </c>
    </row>
    <row r="328" spans="1:7" s="17" customFormat="1" ht="38.25" customHeight="1" x14ac:dyDescent="0.2">
      <c r="A328" s="27" t="s">
        <v>495</v>
      </c>
      <c r="B328" s="62"/>
      <c r="C328" s="28" t="s">
        <v>77</v>
      </c>
      <c r="D328" s="28" t="s">
        <v>35</v>
      </c>
      <c r="E328" s="28" t="s">
        <v>496</v>
      </c>
      <c r="F328" s="28"/>
      <c r="G328" s="365">
        <f>G330+G343+G346</f>
        <v>33824.25</v>
      </c>
    </row>
    <row r="329" spans="1:7" s="17" customFormat="1" ht="33.75" hidden="1" customHeight="1" x14ac:dyDescent="0.2">
      <c r="A329" s="29" t="s">
        <v>73</v>
      </c>
      <c r="B329" s="61"/>
      <c r="C329" s="16" t="s">
        <v>77</v>
      </c>
      <c r="D329" s="16" t="s">
        <v>35</v>
      </c>
      <c r="E329" s="16" t="s">
        <v>74</v>
      </c>
      <c r="F329" s="16"/>
      <c r="G329" s="366">
        <v>0</v>
      </c>
    </row>
    <row r="330" spans="1:7" s="17" customFormat="1" ht="46.5" customHeight="1" x14ac:dyDescent="0.2">
      <c r="A330" s="29" t="s">
        <v>235</v>
      </c>
      <c r="B330" s="61"/>
      <c r="C330" s="16" t="s">
        <v>77</v>
      </c>
      <c r="D330" s="16" t="s">
        <v>35</v>
      </c>
      <c r="E330" s="16" t="s">
        <v>497</v>
      </c>
      <c r="F330" s="16"/>
      <c r="G330" s="366">
        <f>G331+G333+G338</f>
        <v>22248</v>
      </c>
    </row>
    <row r="331" spans="1:7" s="17" customFormat="1" ht="69.75" customHeight="1" x14ac:dyDescent="0.2">
      <c r="A331" s="31" t="s">
        <v>210</v>
      </c>
      <c r="B331" s="61"/>
      <c r="C331" s="16" t="s">
        <v>77</v>
      </c>
      <c r="D331" s="16" t="s">
        <v>35</v>
      </c>
      <c r="E331" s="417" t="s">
        <v>497</v>
      </c>
      <c r="F331" s="16" t="s">
        <v>146</v>
      </c>
      <c r="G331" s="366">
        <f>G332</f>
        <v>13596.504000000001</v>
      </c>
    </row>
    <row r="332" spans="1:7" s="17" customFormat="1" ht="26.25" customHeight="1" x14ac:dyDescent="0.2">
      <c r="A332" s="31" t="s">
        <v>236</v>
      </c>
      <c r="B332" s="61"/>
      <c r="C332" s="16" t="s">
        <v>77</v>
      </c>
      <c r="D332" s="16" t="s">
        <v>35</v>
      </c>
      <c r="E332" s="417" t="s">
        <v>497</v>
      </c>
      <c r="F332" s="16" t="s">
        <v>237</v>
      </c>
      <c r="G332" s="366">
        <v>13596.504000000001</v>
      </c>
    </row>
    <row r="333" spans="1:7" s="17" customFormat="1" ht="25.5" x14ac:dyDescent="0.2">
      <c r="A333" s="31" t="s">
        <v>36</v>
      </c>
      <c r="B333" s="61"/>
      <c r="C333" s="16" t="s">
        <v>77</v>
      </c>
      <c r="D333" s="16" t="s">
        <v>35</v>
      </c>
      <c r="E333" s="417" t="s">
        <v>497</v>
      </c>
      <c r="F333" s="16" t="s">
        <v>139</v>
      </c>
      <c r="G333" s="366">
        <f>G334</f>
        <v>8648.6959999999999</v>
      </c>
    </row>
    <row r="334" spans="1:7" s="17" customFormat="1" ht="34.5" customHeight="1" x14ac:dyDescent="0.2">
      <c r="A334" s="31" t="s">
        <v>140</v>
      </c>
      <c r="B334" s="61"/>
      <c r="C334" s="16" t="s">
        <v>77</v>
      </c>
      <c r="D334" s="16" t="s">
        <v>35</v>
      </c>
      <c r="E334" s="417" t="s">
        <v>497</v>
      </c>
      <c r="F334" s="16" t="s">
        <v>141</v>
      </c>
      <c r="G334" s="366">
        <f>4833.996+1543.2+2271.5</f>
        <v>8648.6959999999999</v>
      </c>
    </row>
    <row r="335" spans="1:7" s="17" customFormat="1" ht="25.5" hidden="1" x14ac:dyDescent="0.2">
      <c r="A335" s="29" t="s">
        <v>80</v>
      </c>
      <c r="B335" s="61"/>
      <c r="C335" s="16" t="s">
        <v>77</v>
      </c>
      <c r="D335" s="16" t="s">
        <v>35</v>
      </c>
      <c r="E335" s="417" t="s">
        <v>497</v>
      </c>
      <c r="F335" s="65"/>
      <c r="G335" s="366">
        <f>SUM(G337)</f>
        <v>0</v>
      </c>
    </row>
    <row r="336" spans="1:7" s="17" customFormat="1" ht="25.5" hidden="1" x14ac:dyDescent="0.2">
      <c r="A336" s="31" t="s">
        <v>36</v>
      </c>
      <c r="B336" s="61"/>
      <c r="C336" s="16" t="s">
        <v>77</v>
      </c>
      <c r="D336" s="16" t="s">
        <v>35</v>
      </c>
      <c r="E336" s="417" t="s">
        <v>497</v>
      </c>
      <c r="F336" s="65">
        <v>200</v>
      </c>
      <c r="G336" s="366">
        <f>G337</f>
        <v>0</v>
      </c>
    </row>
    <row r="337" spans="1:7" s="17" customFormat="1" ht="25.5" hidden="1" x14ac:dyDescent="0.2">
      <c r="A337" s="31" t="s">
        <v>140</v>
      </c>
      <c r="B337" s="61"/>
      <c r="C337" s="16" t="s">
        <v>77</v>
      </c>
      <c r="D337" s="16" t="s">
        <v>35</v>
      </c>
      <c r="E337" s="417" t="s">
        <v>497</v>
      </c>
      <c r="F337" s="65">
        <v>240</v>
      </c>
      <c r="G337" s="366">
        <v>0</v>
      </c>
    </row>
    <row r="338" spans="1:7" s="17" customFormat="1" ht="22.5" customHeight="1" x14ac:dyDescent="0.2">
      <c r="A338" s="31" t="s">
        <v>38</v>
      </c>
      <c r="B338" s="61"/>
      <c r="C338" s="16" t="s">
        <v>77</v>
      </c>
      <c r="D338" s="16" t="s">
        <v>35</v>
      </c>
      <c r="E338" s="417" t="s">
        <v>497</v>
      </c>
      <c r="F338" s="16" t="s">
        <v>150</v>
      </c>
      <c r="G338" s="366">
        <f>G339</f>
        <v>2.8</v>
      </c>
    </row>
    <row r="339" spans="1:7" s="17" customFormat="1" ht="28.5" customHeight="1" x14ac:dyDescent="0.2">
      <c r="A339" s="31" t="s">
        <v>151</v>
      </c>
      <c r="B339" s="61"/>
      <c r="C339" s="16" t="s">
        <v>77</v>
      </c>
      <c r="D339" s="16" t="s">
        <v>35</v>
      </c>
      <c r="E339" s="417" t="s">
        <v>497</v>
      </c>
      <c r="F339" s="16" t="s">
        <v>152</v>
      </c>
      <c r="G339" s="366">
        <v>2.8</v>
      </c>
    </row>
    <row r="340" spans="1:7" s="17" customFormat="1" ht="25.5" hidden="1" x14ac:dyDescent="0.2">
      <c r="A340" s="29" t="s">
        <v>308</v>
      </c>
      <c r="B340" s="61"/>
      <c r="C340" s="16" t="s">
        <v>77</v>
      </c>
      <c r="D340" s="16" t="s">
        <v>35</v>
      </c>
      <c r="E340" s="65" t="s">
        <v>314</v>
      </c>
      <c r="F340" s="16"/>
      <c r="G340" s="366">
        <v>0</v>
      </c>
    </row>
    <row r="341" spans="1:7" s="17" customFormat="1" ht="25.5" hidden="1" x14ac:dyDescent="0.2">
      <c r="A341" s="31" t="s">
        <v>36</v>
      </c>
      <c r="B341" s="61"/>
      <c r="C341" s="16" t="s">
        <v>77</v>
      </c>
      <c r="D341" s="16" t="s">
        <v>35</v>
      </c>
      <c r="E341" s="65" t="s">
        <v>314</v>
      </c>
      <c r="F341" s="16" t="s">
        <v>139</v>
      </c>
      <c r="G341" s="366">
        <v>0</v>
      </c>
    </row>
    <row r="342" spans="1:7" s="17" customFormat="1" ht="25.5" hidden="1" x14ac:dyDescent="0.2">
      <c r="A342" s="31" t="s">
        <v>140</v>
      </c>
      <c r="B342" s="61"/>
      <c r="C342" s="16" t="s">
        <v>77</v>
      </c>
      <c r="D342" s="16" t="s">
        <v>35</v>
      </c>
      <c r="E342" s="65" t="s">
        <v>314</v>
      </c>
      <c r="F342" s="16" t="s">
        <v>141</v>
      </c>
      <c r="G342" s="366">
        <v>0</v>
      </c>
    </row>
    <row r="343" spans="1:7" s="17" customFormat="1" ht="75.75" customHeight="1" x14ac:dyDescent="0.2">
      <c r="A343" s="29" t="s">
        <v>498</v>
      </c>
      <c r="B343" s="61"/>
      <c r="C343" s="16" t="s">
        <v>77</v>
      </c>
      <c r="D343" s="16" t="s">
        <v>35</v>
      </c>
      <c r="E343" s="16" t="s">
        <v>499</v>
      </c>
      <c r="F343" s="16"/>
      <c r="G343" s="366">
        <f>G344</f>
        <v>10362.799999999999</v>
      </c>
    </row>
    <row r="344" spans="1:7" s="17" customFormat="1" ht="69" customHeight="1" x14ac:dyDescent="0.2">
      <c r="A344" s="31" t="s">
        <v>210</v>
      </c>
      <c r="B344" s="61"/>
      <c r="C344" s="16" t="s">
        <v>77</v>
      </c>
      <c r="D344" s="16" t="s">
        <v>35</v>
      </c>
      <c r="E344" s="417" t="s">
        <v>499</v>
      </c>
      <c r="F344" s="16" t="s">
        <v>146</v>
      </c>
      <c r="G344" s="366">
        <f>G345</f>
        <v>10362.799999999999</v>
      </c>
    </row>
    <row r="345" spans="1:7" s="17" customFormat="1" ht="24.75" customHeight="1" x14ac:dyDescent="0.2">
      <c r="A345" s="31" t="s">
        <v>236</v>
      </c>
      <c r="B345" s="61"/>
      <c r="C345" s="16" t="s">
        <v>77</v>
      </c>
      <c r="D345" s="16" t="s">
        <v>35</v>
      </c>
      <c r="E345" s="417" t="s">
        <v>499</v>
      </c>
      <c r="F345" s="16" t="s">
        <v>237</v>
      </c>
      <c r="G345" s="366">
        <f>5181.4+5181.4</f>
        <v>10362.799999999999</v>
      </c>
    </row>
    <row r="346" spans="1:7" s="17" customFormat="1" ht="30" customHeight="1" x14ac:dyDescent="0.2">
      <c r="A346" s="29" t="s">
        <v>82</v>
      </c>
      <c r="B346" s="64"/>
      <c r="C346" s="34" t="s">
        <v>77</v>
      </c>
      <c r="D346" s="34" t="s">
        <v>35</v>
      </c>
      <c r="E346" s="420" t="s">
        <v>500</v>
      </c>
      <c r="F346" s="34"/>
      <c r="G346" s="366">
        <f>SUM(G348)</f>
        <v>1213.45</v>
      </c>
    </row>
    <row r="347" spans="1:7" s="17" customFormat="1" ht="25.5" x14ac:dyDescent="0.2">
      <c r="A347" s="31" t="s">
        <v>36</v>
      </c>
      <c r="B347" s="64"/>
      <c r="C347" s="34" t="s">
        <v>77</v>
      </c>
      <c r="D347" s="34" t="s">
        <v>35</v>
      </c>
      <c r="E347" s="420" t="s">
        <v>500</v>
      </c>
      <c r="F347" s="34" t="s">
        <v>139</v>
      </c>
      <c r="G347" s="366">
        <f>G348</f>
        <v>1213.45</v>
      </c>
    </row>
    <row r="348" spans="1:7" s="17" customFormat="1" ht="30.75" customHeight="1" x14ac:dyDescent="0.2">
      <c r="A348" s="52" t="s">
        <v>140</v>
      </c>
      <c r="B348" s="64"/>
      <c r="C348" s="34" t="s">
        <v>77</v>
      </c>
      <c r="D348" s="34" t="s">
        <v>35</v>
      </c>
      <c r="E348" s="420" t="s">
        <v>500</v>
      </c>
      <c r="F348" s="34" t="s">
        <v>141</v>
      </c>
      <c r="G348" s="366">
        <f>1113.45+100</f>
        <v>1213.45</v>
      </c>
    </row>
    <row r="349" spans="1:7" s="47" customFormat="1" ht="43.5" hidden="1" customHeight="1" x14ac:dyDescent="0.2">
      <c r="A349" s="137" t="s">
        <v>215</v>
      </c>
      <c r="B349" s="62"/>
      <c r="C349" s="19" t="s">
        <v>77</v>
      </c>
      <c r="D349" s="19" t="s">
        <v>35</v>
      </c>
      <c r="E349" s="19" t="s">
        <v>173</v>
      </c>
      <c r="F349" s="19"/>
      <c r="G349" s="364">
        <f>G350</f>
        <v>0</v>
      </c>
    </row>
    <row r="350" spans="1:7" s="47" customFormat="1" ht="20.25" hidden="1" customHeight="1" x14ac:dyDescent="0.2">
      <c r="A350" s="140" t="s">
        <v>16</v>
      </c>
      <c r="B350" s="28"/>
      <c r="C350" s="28" t="s">
        <v>77</v>
      </c>
      <c r="D350" s="28" t="s">
        <v>35</v>
      </c>
      <c r="E350" s="28" t="s">
        <v>173</v>
      </c>
      <c r="F350" s="141"/>
      <c r="G350" s="365">
        <f>G351</f>
        <v>0</v>
      </c>
    </row>
    <row r="351" spans="1:7" s="47" customFormat="1" ht="24.75" hidden="1" customHeight="1" x14ac:dyDescent="0.2">
      <c r="A351" s="94" t="s">
        <v>16</v>
      </c>
      <c r="B351" s="16"/>
      <c r="C351" s="16" t="s">
        <v>77</v>
      </c>
      <c r="D351" s="16" t="s">
        <v>35</v>
      </c>
      <c r="E351" s="16" t="s">
        <v>174</v>
      </c>
      <c r="F351" s="141"/>
      <c r="G351" s="365">
        <f>G352</f>
        <v>0</v>
      </c>
    </row>
    <row r="352" spans="1:7" s="17" customFormat="1" ht="33" hidden="1" customHeight="1" x14ac:dyDescent="0.2">
      <c r="A352" s="29" t="s">
        <v>80</v>
      </c>
      <c r="B352" s="61"/>
      <c r="C352" s="16" t="s">
        <v>77</v>
      </c>
      <c r="D352" s="16" t="s">
        <v>35</v>
      </c>
      <c r="E352" s="65" t="s">
        <v>206</v>
      </c>
      <c r="F352" s="65"/>
      <c r="G352" s="366">
        <f>SUM(G354)</f>
        <v>0</v>
      </c>
    </row>
    <row r="353" spans="1:7" s="17" customFormat="1" ht="32.25" hidden="1" customHeight="1" x14ac:dyDescent="0.2">
      <c r="A353" s="31" t="s">
        <v>36</v>
      </c>
      <c r="B353" s="61"/>
      <c r="C353" s="16" t="s">
        <v>77</v>
      </c>
      <c r="D353" s="16" t="s">
        <v>35</v>
      </c>
      <c r="E353" s="65" t="s">
        <v>206</v>
      </c>
      <c r="F353" s="65">
        <v>200</v>
      </c>
      <c r="G353" s="366">
        <f>G354</f>
        <v>0</v>
      </c>
    </row>
    <row r="354" spans="1:7" s="17" customFormat="1" ht="33.75" hidden="1" customHeight="1" x14ac:dyDescent="0.2">
      <c r="A354" s="31" t="s">
        <v>140</v>
      </c>
      <c r="B354" s="61"/>
      <c r="C354" s="16" t="s">
        <v>77</v>
      </c>
      <c r="D354" s="16" t="s">
        <v>35</v>
      </c>
      <c r="E354" s="65" t="s">
        <v>206</v>
      </c>
      <c r="F354" s="65">
        <v>240</v>
      </c>
      <c r="G354" s="366">
        <v>0</v>
      </c>
    </row>
    <row r="355" spans="1:7" s="17" customFormat="1" ht="33" hidden="1" customHeight="1" x14ac:dyDescent="0.2">
      <c r="A355" s="137" t="s">
        <v>215</v>
      </c>
      <c r="B355" s="62"/>
      <c r="C355" s="34" t="s">
        <v>77</v>
      </c>
      <c r="D355" s="34" t="s">
        <v>35</v>
      </c>
      <c r="E355" s="19" t="s">
        <v>173</v>
      </c>
      <c r="F355" s="19"/>
      <c r="G355" s="364">
        <f>G356</f>
        <v>0</v>
      </c>
    </row>
    <row r="356" spans="1:7" s="17" customFormat="1" ht="30.75" hidden="1" customHeight="1" x14ac:dyDescent="0.2">
      <c r="A356" s="140" t="s">
        <v>16</v>
      </c>
      <c r="B356" s="28"/>
      <c r="C356" s="34" t="s">
        <v>77</v>
      </c>
      <c r="D356" s="34" t="s">
        <v>35</v>
      </c>
      <c r="E356" s="28" t="s">
        <v>173</v>
      </c>
      <c r="F356" s="141"/>
      <c r="G356" s="365">
        <f>G357</f>
        <v>0</v>
      </c>
    </row>
    <row r="357" spans="1:7" s="17" customFormat="1" ht="30" hidden="1" customHeight="1" x14ac:dyDescent="0.2">
      <c r="A357" s="94" t="s">
        <v>16</v>
      </c>
      <c r="B357" s="16"/>
      <c r="C357" s="34" t="s">
        <v>77</v>
      </c>
      <c r="D357" s="34" t="s">
        <v>35</v>
      </c>
      <c r="E357" s="16" t="s">
        <v>174</v>
      </c>
      <c r="F357" s="141"/>
      <c r="G357" s="365">
        <f>G358</f>
        <v>0</v>
      </c>
    </row>
    <row r="358" spans="1:7" s="17" customFormat="1" ht="28.5" hidden="1" customHeight="1" x14ac:dyDescent="0.2">
      <c r="A358" s="29" t="s">
        <v>308</v>
      </c>
      <c r="B358" s="61"/>
      <c r="C358" s="34" t="s">
        <v>77</v>
      </c>
      <c r="D358" s="34" t="s">
        <v>35</v>
      </c>
      <c r="E358" s="65" t="s">
        <v>307</v>
      </c>
      <c r="F358" s="65"/>
      <c r="G358" s="366">
        <f>SUM(G360)</f>
        <v>0</v>
      </c>
    </row>
    <row r="359" spans="1:7" s="17" customFormat="1" ht="25.5" hidden="1" customHeight="1" x14ac:dyDescent="0.2">
      <c r="A359" s="31" t="s">
        <v>36</v>
      </c>
      <c r="B359" s="61"/>
      <c r="C359" s="34" t="s">
        <v>77</v>
      </c>
      <c r="D359" s="34" t="s">
        <v>35</v>
      </c>
      <c r="E359" s="65" t="s">
        <v>307</v>
      </c>
      <c r="F359" s="65">
        <v>200</v>
      </c>
      <c r="G359" s="366">
        <f>G360</f>
        <v>0</v>
      </c>
    </row>
    <row r="360" spans="1:7" s="17" customFormat="1" ht="24.75" hidden="1" customHeight="1" x14ac:dyDescent="0.2">
      <c r="A360" s="31" t="s">
        <v>140</v>
      </c>
      <c r="B360" s="61"/>
      <c r="C360" s="34" t="s">
        <v>77</v>
      </c>
      <c r="D360" s="34" t="s">
        <v>35</v>
      </c>
      <c r="E360" s="65" t="s">
        <v>307</v>
      </c>
      <c r="F360" s="65">
        <v>240</v>
      </c>
      <c r="G360" s="366">
        <v>0</v>
      </c>
    </row>
    <row r="361" spans="1:7" s="17" customFormat="1" ht="18.75" customHeight="1" x14ac:dyDescent="0.2">
      <c r="A361" s="21" t="s">
        <v>405</v>
      </c>
      <c r="B361" s="22"/>
      <c r="C361" s="22" t="s">
        <v>201</v>
      </c>
      <c r="D361" s="22"/>
      <c r="E361" s="22"/>
      <c r="F361" s="22"/>
      <c r="G361" s="367">
        <f>G362+G369</f>
        <v>4360.1333599999998</v>
      </c>
    </row>
    <row r="362" spans="1:7" s="17" customFormat="1" ht="20.25" customHeight="1" x14ac:dyDescent="0.2">
      <c r="A362" s="21" t="s">
        <v>200</v>
      </c>
      <c r="B362" s="22"/>
      <c r="C362" s="22" t="s">
        <v>201</v>
      </c>
      <c r="D362" s="22" t="s">
        <v>35</v>
      </c>
      <c r="E362" s="22"/>
      <c r="F362" s="22"/>
      <c r="G362" s="367">
        <f>G363</f>
        <v>1485.9</v>
      </c>
    </row>
    <row r="363" spans="1:7" s="17" customFormat="1" ht="38.25" x14ac:dyDescent="0.2">
      <c r="A363" s="18" t="s">
        <v>215</v>
      </c>
      <c r="B363" s="25"/>
      <c r="C363" s="19" t="s">
        <v>201</v>
      </c>
      <c r="D363" s="19" t="s">
        <v>35</v>
      </c>
      <c r="E363" s="19" t="s">
        <v>172</v>
      </c>
      <c r="F363" s="25"/>
      <c r="G363" s="364">
        <f>SUM(G364)</f>
        <v>1485.9</v>
      </c>
    </row>
    <row r="364" spans="1:7" s="17" customFormat="1" ht="13.5" x14ac:dyDescent="0.2">
      <c r="A364" s="55" t="s">
        <v>16</v>
      </c>
      <c r="B364" s="25"/>
      <c r="C364" s="28" t="s">
        <v>201</v>
      </c>
      <c r="D364" s="28" t="s">
        <v>35</v>
      </c>
      <c r="E364" s="28" t="s">
        <v>173</v>
      </c>
      <c r="F364" s="25"/>
      <c r="G364" s="365">
        <f>G365</f>
        <v>1485.9</v>
      </c>
    </row>
    <row r="365" spans="1:7" s="17" customFormat="1" ht="13.5" x14ac:dyDescent="0.2">
      <c r="A365" s="58" t="s">
        <v>16</v>
      </c>
      <c r="B365" s="25"/>
      <c r="C365" s="16" t="s">
        <v>201</v>
      </c>
      <c r="D365" s="16" t="s">
        <v>35</v>
      </c>
      <c r="E365" s="16" t="s">
        <v>174</v>
      </c>
      <c r="F365" s="25"/>
      <c r="G365" s="366">
        <f>G366</f>
        <v>1485.9</v>
      </c>
    </row>
    <row r="366" spans="1:7" s="17" customFormat="1" ht="12.75" x14ac:dyDescent="0.2">
      <c r="A366" s="29" t="s">
        <v>196</v>
      </c>
      <c r="B366" s="16"/>
      <c r="C366" s="16" t="s">
        <v>201</v>
      </c>
      <c r="D366" s="16" t="s">
        <v>35</v>
      </c>
      <c r="E366" s="16" t="s">
        <v>197</v>
      </c>
      <c r="F366" s="16"/>
      <c r="G366" s="366">
        <f>G368</f>
        <v>1485.9</v>
      </c>
    </row>
    <row r="367" spans="1:7" s="17" customFormat="1" ht="12.75" x14ac:dyDescent="0.2">
      <c r="A367" s="66" t="s">
        <v>56</v>
      </c>
      <c r="B367" s="16"/>
      <c r="C367" s="16" t="s">
        <v>201</v>
      </c>
      <c r="D367" s="16" t="s">
        <v>35</v>
      </c>
      <c r="E367" s="16" t="s">
        <v>197</v>
      </c>
      <c r="F367" s="16" t="s">
        <v>198</v>
      </c>
      <c r="G367" s="366">
        <f>G368</f>
        <v>1485.9</v>
      </c>
    </row>
    <row r="368" spans="1:7" s="17" customFormat="1" ht="25.5" x14ac:dyDescent="0.2">
      <c r="A368" s="67" t="s">
        <v>238</v>
      </c>
      <c r="B368" s="16"/>
      <c r="C368" s="16" t="s">
        <v>201</v>
      </c>
      <c r="D368" s="16" t="s">
        <v>35</v>
      </c>
      <c r="E368" s="16" t="s">
        <v>197</v>
      </c>
      <c r="F368" s="16" t="s">
        <v>199</v>
      </c>
      <c r="G368" s="366">
        <v>1485.9</v>
      </c>
    </row>
    <row r="369" spans="1:7" s="17" customFormat="1" ht="23.1" customHeight="1" x14ac:dyDescent="0.2">
      <c r="A369" s="21" t="s">
        <v>393</v>
      </c>
      <c r="B369" s="22"/>
      <c r="C369" s="22" t="s">
        <v>201</v>
      </c>
      <c r="D369" s="22" t="s">
        <v>47</v>
      </c>
      <c r="E369" s="22"/>
      <c r="F369" s="22"/>
      <c r="G369" s="367">
        <f>G370</f>
        <v>2874.2333600000002</v>
      </c>
    </row>
    <row r="370" spans="1:7" s="17" customFormat="1" ht="76.150000000000006" customHeight="1" x14ac:dyDescent="0.2">
      <c r="A370" s="102" t="s">
        <v>580</v>
      </c>
      <c r="B370" s="25"/>
      <c r="C370" s="19" t="s">
        <v>201</v>
      </c>
      <c r="D370" s="19" t="s">
        <v>47</v>
      </c>
      <c r="E370" s="19" t="s">
        <v>49</v>
      </c>
      <c r="F370" s="25"/>
      <c r="G370" s="364">
        <f>G372</f>
        <v>2874.2333600000002</v>
      </c>
    </row>
    <row r="371" spans="1:7" s="17" customFormat="1" ht="67.900000000000006" hidden="1" customHeight="1" x14ac:dyDescent="0.2">
      <c r="A371" s="27" t="s">
        <v>305</v>
      </c>
      <c r="B371" s="25"/>
      <c r="C371" s="16" t="s">
        <v>201</v>
      </c>
      <c r="D371" s="16" t="s">
        <v>59</v>
      </c>
      <c r="E371" s="28" t="s">
        <v>51</v>
      </c>
      <c r="F371" s="25"/>
      <c r="G371" s="365">
        <v>0</v>
      </c>
    </row>
    <row r="372" spans="1:7" s="17" customFormat="1" ht="30.75" customHeight="1" x14ac:dyDescent="0.2">
      <c r="A372" s="29" t="s">
        <v>482</v>
      </c>
      <c r="B372" s="25"/>
      <c r="C372" s="16" t="s">
        <v>201</v>
      </c>
      <c r="D372" s="16" t="s">
        <v>47</v>
      </c>
      <c r="E372" s="16" t="s">
        <v>483</v>
      </c>
      <c r="F372" s="16"/>
      <c r="G372" s="366">
        <f>G373</f>
        <v>2874.2333600000002</v>
      </c>
    </row>
    <row r="373" spans="1:7" s="17" customFormat="1" ht="42.2" customHeight="1" x14ac:dyDescent="0.2">
      <c r="A373" s="29" t="s">
        <v>484</v>
      </c>
      <c r="B373" s="16"/>
      <c r="C373" s="16" t="s">
        <v>201</v>
      </c>
      <c r="D373" s="16" t="s">
        <v>47</v>
      </c>
      <c r="E373" s="16" t="s">
        <v>485</v>
      </c>
      <c r="F373" s="16"/>
      <c r="G373" s="366">
        <f>G374</f>
        <v>2874.2333600000002</v>
      </c>
    </row>
    <row r="374" spans="1:7" s="17" customFormat="1" ht="36" customHeight="1" x14ac:dyDescent="0.2">
      <c r="A374" s="29" t="s">
        <v>486</v>
      </c>
      <c r="B374" s="417"/>
      <c r="C374" s="417" t="s">
        <v>201</v>
      </c>
      <c r="D374" s="417" t="s">
        <v>47</v>
      </c>
      <c r="E374" s="417" t="s">
        <v>487</v>
      </c>
      <c r="F374" s="417"/>
      <c r="G374" s="366">
        <f>G375</f>
        <v>2874.2333600000002</v>
      </c>
    </row>
    <row r="375" spans="1:7" s="17" customFormat="1" ht="20.45" customHeight="1" x14ac:dyDescent="0.2">
      <c r="A375" s="66" t="s">
        <v>56</v>
      </c>
      <c r="B375" s="16"/>
      <c r="C375" s="16" t="s">
        <v>201</v>
      </c>
      <c r="D375" s="16" t="s">
        <v>47</v>
      </c>
      <c r="E375" s="417" t="s">
        <v>487</v>
      </c>
      <c r="F375" s="16" t="s">
        <v>198</v>
      </c>
      <c r="G375" s="366">
        <f>G376</f>
        <v>2874.2333600000002</v>
      </c>
    </row>
    <row r="376" spans="1:7" s="17" customFormat="1" ht="28.5" customHeight="1" x14ac:dyDescent="0.2">
      <c r="A376" s="66" t="s">
        <v>57</v>
      </c>
      <c r="B376" s="16"/>
      <c r="C376" s="16" t="s">
        <v>201</v>
      </c>
      <c r="D376" s="16" t="s">
        <v>47</v>
      </c>
      <c r="E376" s="417" t="s">
        <v>487</v>
      </c>
      <c r="F376" s="16" t="s">
        <v>199</v>
      </c>
      <c r="G376" s="366">
        <f>1330.949+1543.28436</f>
        <v>2874.2333600000002</v>
      </c>
    </row>
    <row r="377" spans="1:7" s="17" customFormat="1" ht="75.400000000000006" hidden="1" customHeight="1" x14ac:dyDescent="0.2">
      <c r="A377" s="27" t="s">
        <v>60</v>
      </c>
      <c r="B377" s="28"/>
      <c r="C377" s="28" t="s">
        <v>201</v>
      </c>
      <c r="D377" s="28" t="s">
        <v>59</v>
      </c>
      <c r="E377" s="28" t="s">
        <v>61</v>
      </c>
      <c r="F377" s="28"/>
      <c r="G377" s="365">
        <f>G378</f>
        <v>0</v>
      </c>
    </row>
    <row r="378" spans="1:7" s="17" customFormat="1" ht="33.950000000000003" hidden="1" customHeight="1" x14ac:dyDescent="0.2">
      <c r="A378" s="94" t="s">
        <v>62</v>
      </c>
      <c r="B378" s="16"/>
      <c r="C378" s="16" t="s">
        <v>201</v>
      </c>
      <c r="D378" s="16" t="s">
        <v>59</v>
      </c>
      <c r="E378" s="16" t="s">
        <v>63</v>
      </c>
      <c r="F378" s="16"/>
      <c r="G378" s="366">
        <f>G379</f>
        <v>0</v>
      </c>
    </row>
    <row r="379" spans="1:7" s="17" customFormat="1" ht="33.950000000000003" hidden="1" customHeight="1" x14ac:dyDescent="0.2">
      <c r="A379" s="95" t="s">
        <v>64</v>
      </c>
      <c r="B379" s="16"/>
      <c r="C379" s="16" t="s">
        <v>201</v>
      </c>
      <c r="D379" s="16" t="s">
        <v>59</v>
      </c>
      <c r="E379" s="16" t="s">
        <v>65</v>
      </c>
      <c r="F379" s="16"/>
      <c r="G379" s="366">
        <f>G380</f>
        <v>0</v>
      </c>
    </row>
    <row r="380" spans="1:7" s="17" customFormat="1" ht="28.5" hidden="1" customHeight="1" x14ac:dyDescent="0.2">
      <c r="A380" s="31" t="s">
        <v>56</v>
      </c>
      <c r="B380" s="16"/>
      <c r="C380" s="16" t="s">
        <v>201</v>
      </c>
      <c r="D380" s="16" t="s">
        <v>59</v>
      </c>
      <c r="E380" s="16" t="s">
        <v>65</v>
      </c>
      <c r="F380" s="16" t="s">
        <v>198</v>
      </c>
      <c r="G380" s="366">
        <f>G381</f>
        <v>0</v>
      </c>
    </row>
    <row r="381" spans="1:7" s="17" customFormat="1" ht="28.5" hidden="1" customHeight="1" x14ac:dyDescent="0.2">
      <c r="A381" s="31" t="s">
        <v>238</v>
      </c>
      <c r="B381" s="16"/>
      <c r="C381" s="16" t="s">
        <v>201</v>
      </c>
      <c r="D381" s="16" t="s">
        <v>59</v>
      </c>
      <c r="E381" s="16" t="s">
        <v>65</v>
      </c>
      <c r="F381" s="16" t="s">
        <v>199</v>
      </c>
      <c r="G381" s="366">
        <v>0</v>
      </c>
    </row>
    <row r="382" spans="1:7" s="17" customFormat="1" ht="21" customHeight="1" x14ac:dyDescent="0.2">
      <c r="A382" s="21" t="s">
        <v>239</v>
      </c>
      <c r="B382" s="22"/>
      <c r="C382" s="22" t="s">
        <v>34</v>
      </c>
      <c r="D382" s="22"/>
      <c r="E382" s="22"/>
      <c r="F382" s="22"/>
      <c r="G382" s="367">
        <f>G383</f>
        <v>40648.300000000003</v>
      </c>
    </row>
    <row r="383" spans="1:7" s="17" customFormat="1" ht="24.75" customHeight="1" x14ac:dyDescent="0.2">
      <c r="A383" s="438" t="s">
        <v>33</v>
      </c>
      <c r="B383" s="441"/>
      <c r="C383" s="437" t="s">
        <v>34</v>
      </c>
      <c r="D383" s="437" t="s">
        <v>35</v>
      </c>
      <c r="E383" s="22"/>
      <c r="F383" s="22"/>
      <c r="G383" s="367">
        <f>G384</f>
        <v>40648.300000000003</v>
      </c>
    </row>
    <row r="384" spans="1:7" s="17" customFormat="1" ht="38.25" x14ac:dyDescent="0.2">
      <c r="A384" s="18" t="s">
        <v>28</v>
      </c>
      <c r="B384" s="61"/>
      <c r="C384" s="19" t="s">
        <v>34</v>
      </c>
      <c r="D384" s="19" t="s">
        <v>35</v>
      </c>
      <c r="E384" s="19" t="s">
        <v>29</v>
      </c>
      <c r="F384" s="19"/>
      <c r="G384" s="364">
        <f>G385+G403</f>
        <v>40648.300000000003</v>
      </c>
    </row>
    <row r="385" spans="1:7" s="17" customFormat="1" ht="30.75" customHeight="1" x14ac:dyDescent="0.2">
      <c r="A385" s="27" t="s">
        <v>482</v>
      </c>
      <c r="B385" s="62"/>
      <c r="C385" s="28" t="s">
        <v>34</v>
      </c>
      <c r="D385" s="28" t="s">
        <v>35</v>
      </c>
      <c r="E385" s="28" t="s">
        <v>553</v>
      </c>
      <c r="F385" s="28"/>
      <c r="G385" s="365">
        <f>SUM(G386)</f>
        <v>39585.300000000003</v>
      </c>
    </row>
    <row r="386" spans="1:7" s="17" customFormat="1" ht="39.75" customHeight="1" x14ac:dyDescent="0.2">
      <c r="A386" s="29" t="s">
        <v>554</v>
      </c>
      <c r="B386" s="62"/>
      <c r="C386" s="16" t="s">
        <v>34</v>
      </c>
      <c r="D386" s="16" t="s">
        <v>35</v>
      </c>
      <c r="E386" s="421" t="s">
        <v>555</v>
      </c>
      <c r="F386" s="28"/>
      <c r="G386" s="366">
        <f>G387+G400+G392</f>
        <v>39585.300000000003</v>
      </c>
    </row>
    <row r="387" spans="1:7" s="17" customFormat="1" ht="43.5" customHeight="1" x14ac:dyDescent="0.2">
      <c r="A387" s="29" t="s">
        <v>30</v>
      </c>
      <c r="B387" s="61"/>
      <c r="C387" s="16" t="s">
        <v>34</v>
      </c>
      <c r="D387" s="16" t="s">
        <v>35</v>
      </c>
      <c r="E387" s="420" t="s">
        <v>556</v>
      </c>
      <c r="F387" s="16"/>
      <c r="G387" s="366">
        <f>G388+G390+G395+G397</f>
        <v>37085.300000000003</v>
      </c>
    </row>
    <row r="388" spans="1:7" s="17" customFormat="1" ht="63.75" x14ac:dyDescent="0.2">
      <c r="A388" s="31" t="s">
        <v>210</v>
      </c>
      <c r="B388" s="61"/>
      <c r="C388" s="16" t="s">
        <v>34</v>
      </c>
      <c r="D388" s="16" t="s">
        <v>35</v>
      </c>
      <c r="E388" s="420" t="s">
        <v>556</v>
      </c>
      <c r="F388" s="16" t="s">
        <v>146</v>
      </c>
      <c r="G388" s="368">
        <f>G389</f>
        <v>16560.2</v>
      </c>
    </row>
    <row r="389" spans="1:7" s="17" customFormat="1" ht="24.75" customHeight="1" x14ac:dyDescent="0.2">
      <c r="A389" s="31" t="s">
        <v>236</v>
      </c>
      <c r="B389" s="61"/>
      <c r="C389" s="16" t="s">
        <v>34</v>
      </c>
      <c r="D389" s="16" t="s">
        <v>35</v>
      </c>
      <c r="E389" s="420" t="s">
        <v>556</v>
      </c>
      <c r="F389" s="16" t="s">
        <v>237</v>
      </c>
      <c r="G389" s="368">
        <f>12700+24.8+3835.4</f>
        <v>16560.2</v>
      </c>
    </row>
    <row r="390" spans="1:7" s="17" customFormat="1" ht="25.5" x14ac:dyDescent="0.2">
      <c r="A390" s="31" t="s">
        <v>36</v>
      </c>
      <c r="B390" s="61"/>
      <c r="C390" s="16" t="s">
        <v>34</v>
      </c>
      <c r="D390" s="16" t="s">
        <v>35</v>
      </c>
      <c r="E390" s="420" t="s">
        <v>556</v>
      </c>
      <c r="F390" s="16" t="s">
        <v>139</v>
      </c>
      <c r="G390" s="368">
        <f>G391</f>
        <v>20499.099999999999</v>
      </c>
    </row>
    <row r="391" spans="1:7" s="17" customFormat="1" ht="34.5" customHeight="1" x14ac:dyDescent="0.2">
      <c r="A391" s="31" t="s">
        <v>140</v>
      </c>
      <c r="B391" s="61"/>
      <c r="C391" s="16" t="s">
        <v>34</v>
      </c>
      <c r="D391" s="16" t="s">
        <v>35</v>
      </c>
      <c r="E391" s="420" t="s">
        <v>556</v>
      </c>
      <c r="F391" s="16" t="s">
        <v>141</v>
      </c>
      <c r="G391" s="368">
        <f>71+34+172.5+229+24+3590+3757+421+2704.5+432.3+45+96+127.8+1600+45+7150</f>
        <v>20499.099999999999</v>
      </c>
    </row>
    <row r="392" spans="1:7" s="17" customFormat="1" ht="34.5" customHeight="1" x14ac:dyDescent="0.2">
      <c r="A392" s="31" t="s">
        <v>614</v>
      </c>
      <c r="B392" s="61"/>
      <c r="C392" s="469" t="s">
        <v>34</v>
      </c>
      <c r="D392" s="469" t="s">
        <v>35</v>
      </c>
      <c r="E392" s="420" t="s">
        <v>615</v>
      </c>
      <c r="F392" s="469"/>
      <c r="G392" s="368">
        <f>G393</f>
        <v>1500</v>
      </c>
    </row>
    <row r="393" spans="1:7" s="17" customFormat="1" ht="34.5" customHeight="1" x14ac:dyDescent="0.2">
      <c r="A393" s="31" t="s">
        <v>36</v>
      </c>
      <c r="B393" s="61"/>
      <c r="C393" s="469" t="s">
        <v>34</v>
      </c>
      <c r="D393" s="469" t="s">
        <v>35</v>
      </c>
      <c r="E393" s="420" t="s">
        <v>615</v>
      </c>
      <c r="F393" s="469" t="s">
        <v>139</v>
      </c>
      <c r="G393" s="368">
        <f>G394</f>
        <v>1500</v>
      </c>
    </row>
    <row r="394" spans="1:7" s="17" customFormat="1" ht="34.5" customHeight="1" x14ac:dyDescent="0.2">
      <c r="A394" s="31" t="s">
        <v>140</v>
      </c>
      <c r="B394" s="61"/>
      <c r="C394" s="469" t="s">
        <v>34</v>
      </c>
      <c r="D394" s="469" t="s">
        <v>35</v>
      </c>
      <c r="E394" s="420" t="s">
        <v>615</v>
      </c>
      <c r="F394" s="469" t="s">
        <v>141</v>
      </c>
      <c r="G394" s="368">
        <v>1500</v>
      </c>
    </row>
    <row r="395" spans="1:7" s="17" customFormat="1" ht="21" customHeight="1" x14ac:dyDescent="0.2">
      <c r="A395" s="31" t="s">
        <v>38</v>
      </c>
      <c r="B395" s="61"/>
      <c r="C395" s="16" t="s">
        <v>34</v>
      </c>
      <c r="D395" s="16" t="s">
        <v>35</v>
      </c>
      <c r="E395" s="420" t="s">
        <v>556</v>
      </c>
      <c r="F395" s="16" t="s">
        <v>240</v>
      </c>
      <c r="G395" s="368">
        <f>G396</f>
        <v>26</v>
      </c>
    </row>
    <row r="396" spans="1:7" s="17" customFormat="1" ht="24" customHeight="1" x14ac:dyDescent="0.2">
      <c r="A396" s="31" t="s">
        <v>151</v>
      </c>
      <c r="B396" s="61"/>
      <c r="C396" s="16" t="s">
        <v>34</v>
      </c>
      <c r="D396" s="16" t="s">
        <v>35</v>
      </c>
      <c r="E396" s="420" t="s">
        <v>556</v>
      </c>
      <c r="F396" s="16" t="s">
        <v>152</v>
      </c>
      <c r="G396" s="368">
        <f>15+10+1</f>
        <v>26</v>
      </c>
    </row>
    <row r="397" spans="1:7" s="17" customFormat="1" ht="27" hidden="1" customHeight="1" x14ac:dyDescent="0.2">
      <c r="A397" s="31" t="s">
        <v>568</v>
      </c>
      <c r="B397" s="61"/>
      <c r="C397" s="436" t="s">
        <v>34</v>
      </c>
      <c r="D397" s="436" t="s">
        <v>35</v>
      </c>
      <c r="E397" s="420" t="s">
        <v>556</v>
      </c>
      <c r="F397" s="436"/>
      <c r="G397" s="368">
        <f>G398</f>
        <v>0</v>
      </c>
    </row>
    <row r="398" spans="1:7" s="17" customFormat="1" ht="27" hidden="1" customHeight="1" x14ac:dyDescent="0.2">
      <c r="A398" s="31" t="s">
        <v>36</v>
      </c>
      <c r="B398" s="61"/>
      <c r="C398" s="436" t="s">
        <v>34</v>
      </c>
      <c r="D398" s="436" t="s">
        <v>35</v>
      </c>
      <c r="E398" s="420" t="s">
        <v>556</v>
      </c>
      <c r="F398" s="436" t="s">
        <v>139</v>
      </c>
      <c r="G398" s="368">
        <f>G399</f>
        <v>0</v>
      </c>
    </row>
    <row r="399" spans="1:7" s="17" customFormat="1" ht="28.5" hidden="1" customHeight="1" x14ac:dyDescent="0.2">
      <c r="A399" s="31" t="s">
        <v>140</v>
      </c>
      <c r="B399" s="61"/>
      <c r="C399" s="436" t="s">
        <v>34</v>
      </c>
      <c r="D399" s="436" t="s">
        <v>35</v>
      </c>
      <c r="E399" s="420" t="s">
        <v>556</v>
      </c>
      <c r="F399" s="436" t="s">
        <v>141</v>
      </c>
      <c r="G399" s="368">
        <v>0</v>
      </c>
    </row>
    <row r="400" spans="1:7" s="17" customFormat="1" ht="36" customHeight="1" x14ac:dyDescent="0.2">
      <c r="A400" s="31" t="s">
        <v>44</v>
      </c>
      <c r="B400" s="61"/>
      <c r="C400" s="419" t="s">
        <v>34</v>
      </c>
      <c r="D400" s="419" t="s">
        <v>35</v>
      </c>
      <c r="E400" s="420" t="s">
        <v>557</v>
      </c>
      <c r="F400" s="419"/>
      <c r="G400" s="368">
        <f>G401</f>
        <v>1000</v>
      </c>
    </row>
    <row r="401" spans="1:7" s="17" customFormat="1" ht="27" customHeight="1" x14ac:dyDescent="0.2">
      <c r="A401" s="31" t="s">
        <v>36</v>
      </c>
      <c r="B401" s="61"/>
      <c r="C401" s="419" t="s">
        <v>34</v>
      </c>
      <c r="D401" s="419" t="s">
        <v>35</v>
      </c>
      <c r="E401" s="420" t="s">
        <v>557</v>
      </c>
      <c r="F401" s="419" t="s">
        <v>139</v>
      </c>
      <c r="G401" s="368">
        <f>G402</f>
        <v>1000</v>
      </c>
    </row>
    <row r="402" spans="1:7" s="17" customFormat="1" ht="27" customHeight="1" x14ac:dyDescent="0.2">
      <c r="A402" s="31" t="s">
        <v>140</v>
      </c>
      <c r="B402" s="61"/>
      <c r="C402" s="419" t="s">
        <v>34</v>
      </c>
      <c r="D402" s="419" t="s">
        <v>35</v>
      </c>
      <c r="E402" s="420" t="s">
        <v>557</v>
      </c>
      <c r="F402" s="419" t="s">
        <v>141</v>
      </c>
      <c r="G402" s="368">
        <v>1000</v>
      </c>
    </row>
    <row r="403" spans="1:7" s="17" customFormat="1" ht="31.5" customHeight="1" x14ac:dyDescent="0.2">
      <c r="A403" s="150" t="s">
        <v>558</v>
      </c>
      <c r="B403" s="61"/>
      <c r="C403" s="28" t="s">
        <v>286</v>
      </c>
      <c r="D403" s="28" t="s">
        <v>35</v>
      </c>
      <c r="E403" s="421" t="s">
        <v>561</v>
      </c>
      <c r="F403" s="16"/>
      <c r="G403" s="368">
        <f>G404</f>
        <v>1063</v>
      </c>
    </row>
    <row r="404" spans="1:7" s="17" customFormat="1" ht="29.25" customHeight="1" x14ac:dyDescent="0.2">
      <c r="A404" s="446" t="s">
        <v>559</v>
      </c>
      <c r="B404" s="61"/>
      <c r="C404" s="436" t="s">
        <v>34</v>
      </c>
      <c r="D404" s="436" t="s">
        <v>35</v>
      </c>
      <c r="E404" s="424" t="s">
        <v>288</v>
      </c>
      <c r="F404" s="16"/>
      <c r="G404" s="368">
        <f>G405+G408</f>
        <v>1063</v>
      </c>
    </row>
    <row r="405" spans="1:7" s="17" customFormat="1" ht="30.75" customHeight="1" x14ac:dyDescent="0.2">
      <c r="A405" s="430" t="s">
        <v>560</v>
      </c>
      <c r="B405" s="61"/>
      <c r="C405" s="16" t="s">
        <v>286</v>
      </c>
      <c r="D405" s="16" t="s">
        <v>35</v>
      </c>
      <c r="E405" s="421" t="s">
        <v>290</v>
      </c>
      <c r="F405" s="16"/>
      <c r="G405" s="368">
        <v>1063</v>
      </c>
    </row>
    <row r="406" spans="1:7" s="17" customFormat="1" ht="27.75" hidden="1" customHeight="1" x14ac:dyDescent="0.2">
      <c r="A406" s="431" t="s">
        <v>36</v>
      </c>
      <c r="B406" s="432"/>
      <c r="C406" s="433" t="s">
        <v>34</v>
      </c>
      <c r="D406" s="433" t="s">
        <v>35</v>
      </c>
      <c r="E406" s="433" t="s">
        <v>289</v>
      </c>
      <c r="F406" s="433" t="s">
        <v>139</v>
      </c>
      <c r="G406" s="434">
        <f>G407</f>
        <v>0</v>
      </c>
    </row>
    <row r="407" spans="1:7" s="17" customFormat="1" ht="32.25" hidden="1" customHeight="1" x14ac:dyDescent="0.2">
      <c r="A407" s="431" t="s">
        <v>140</v>
      </c>
      <c r="B407" s="432"/>
      <c r="C407" s="433" t="s">
        <v>34</v>
      </c>
      <c r="D407" s="433" t="s">
        <v>35</v>
      </c>
      <c r="E407" s="433" t="s">
        <v>289</v>
      </c>
      <c r="F407" s="433" t="s">
        <v>141</v>
      </c>
      <c r="G407" s="434">
        <v>0</v>
      </c>
    </row>
    <row r="408" spans="1:7" s="17" customFormat="1" ht="38.25" hidden="1" customHeight="1" x14ac:dyDescent="0.2">
      <c r="A408" s="161" t="s">
        <v>294</v>
      </c>
      <c r="B408" s="61"/>
      <c r="C408" s="16" t="s">
        <v>34</v>
      </c>
      <c r="D408" s="16" t="s">
        <v>35</v>
      </c>
      <c r="E408" s="16" t="s">
        <v>290</v>
      </c>
      <c r="F408" s="16"/>
      <c r="G408" s="368">
        <v>0</v>
      </c>
    </row>
    <row r="409" spans="1:7" s="17" customFormat="1" ht="35.25" customHeight="1" x14ac:dyDescent="0.2">
      <c r="A409" s="161" t="s">
        <v>229</v>
      </c>
      <c r="B409" s="61"/>
      <c r="C409" s="16" t="s">
        <v>34</v>
      </c>
      <c r="D409" s="16" t="s">
        <v>35</v>
      </c>
      <c r="E409" s="421" t="s">
        <v>290</v>
      </c>
      <c r="F409" s="16" t="s">
        <v>227</v>
      </c>
      <c r="G409" s="368">
        <f>G410</f>
        <v>1063</v>
      </c>
    </row>
    <row r="410" spans="1:7" s="17" customFormat="1" ht="29.25" customHeight="1" x14ac:dyDescent="0.2">
      <c r="A410" s="161" t="s">
        <v>109</v>
      </c>
      <c r="B410" s="61"/>
      <c r="C410" s="16" t="s">
        <v>34</v>
      </c>
      <c r="D410" s="16" t="s">
        <v>35</v>
      </c>
      <c r="E410" s="421" t="s">
        <v>290</v>
      </c>
      <c r="F410" s="16" t="s">
        <v>228</v>
      </c>
      <c r="G410" s="368">
        <f>2563-1500</f>
        <v>1063</v>
      </c>
    </row>
    <row r="411" spans="1:7" s="17" customFormat="1" ht="38.25" hidden="1" x14ac:dyDescent="0.2">
      <c r="A411" s="27" t="s">
        <v>241</v>
      </c>
      <c r="B411" s="62"/>
      <c r="C411" s="28" t="s">
        <v>34</v>
      </c>
      <c r="D411" s="51" t="s">
        <v>35</v>
      </c>
      <c r="E411" s="28" t="s">
        <v>41</v>
      </c>
      <c r="F411" s="28"/>
      <c r="G411" s="365">
        <f>G412</f>
        <v>0</v>
      </c>
    </row>
    <row r="412" spans="1:7" s="17" customFormat="1" ht="38.25" hidden="1" x14ac:dyDescent="0.2">
      <c r="A412" s="29" t="s">
        <v>42</v>
      </c>
      <c r="B412" s="62"/>
      <c r="C412" s="16" t="s">
        <v>34</v>
      </c>
      <c r="D412" s="34" t="s">
        <v>35</v>
      </c>
      <c r="E412" s="16" t="s">
        <v>43</v>
      </c>
      <c r="F412" s="28"/>
      <c r="G412" s="366">
        <f>SUM(G413)</f>
        <v>0</v>
      </c>
    </row>
    <row r="413" spans="1:7" s="17" customFormat="1" ht="25.5" hidden="1" x14ac:dyDescent="0.2">
      <c r="A413" s="29" t="s">
        <v>44</v>
      </c>
      <c r="B413" s="61"/>
      <c r="C413" s="16" t="s">
        <v>34</v>
      </c>
      <c r="D413" s="34" t="s">
        <v>35</v>
      </c>
      <c r="E413" s="16" t="s">
        <v>45</v>
      </c>
      <c r="F413" s="16"/>
      <c r="G413" s="366">
        <f>G415</f>
        <v>0</v>
      </c>
    </row>
    <row r="414" spans="1:7" s="17" customFormat="1" ht="25.5" hidden="1" x14ac:dyDescent="0.2">
      <c r="A414" s="31" t="s">
        <v>36</v>
      </c>
      <c r="B414" s="61"/>
      <c r="C414" s="16" t="s">
        <v>34</v>
      </c>
      <c r="D414" s="34" t="s">
        <v>35</v>
      </c>
      <c r="E414" s="16" t="s">
        <v>45</v>
      </c>
      <c r="F414" s="16" t="s">
        <v>139</v>
      </c>
      <c r="G414" s="366">
        <f>G415</f>
        <v>0</v>
      </c>
    </row>
    <row r="415" spans="1:7" s="17" customFormat="1" ht="24" hidden="1" customHeight="1" x14ac:dyDescent="0.2">
      <c r="A415" s="31" t="s">
        <v>140</v>
      </c>
      <c r="B415" s="61"/>
      <c r="C415" s="16" t="s">
        <v>34</v>
      </c>
      <c r="D415" s="34" t="s">
        <v>35</v>
      </c>
      <c r="E415" s="16" t="s">
        <v>45</v>
      </c>
      <c r="F415" s="16" t="s">
        <v>141</v>
      </c>
      <c r="G415" s="366">
        <v>0</v>
      </c>
    </row>
    <row r="416" spans="1:7" s="17" customFormat="1" ht="18" hidden="1" customHeight="1" x14ac:dyDescent="0.2">
      <c r="A416" s="68" t="s">
        <v>242</v>
      </c>
      <c r="B416" s="69"/>
      <c r="C416" s="70" t="s">
        <v>48</v>
      </c>
      <c r="D416" s="70"/>
      <c r="E416" s="71"/>
      <c r="F416" s="70"/>
      <c r="G416" s="369">
        <f>G418</f>
        <v>0</v>
      </c>
    </row>
    <row r="417" spans="1:7" s="17" customFormat="1" ht="12.75" hidden="1" x14ac:dyDescent="0.2">
      <c r="A417" s="72" t="s">
        <v>204</v>
      </c>
      <c r="B417" s="64"/>
      <c r="C417" s="73" t="s">
        <v>48</v>
      </c>
      <c r="D417" s="73" t="s">
        <v>112</v>
      </c>
      <c r="E417" s="74"/>
      <c r="F417" s="75"/>
      <c r="G417" s="370">
        <f>SUM(G418)</f>
        <v>0</v>
      </c>
    </row>
    <row r="418" spans="1:7" s="17" customFormat="1" ht="40.5" hidden="1" x14ac:dyDescent="0.2">
      <c r="A418" s="76" t="s">
        <v>215</v>
      </c>
      <c r="B418" s="62"/>
      <c r="C418" s="77" t="s">
        <v>48</v>
      </c>
      <c r="D418" s="77" t="s">
        <v>112</v>
      </c>
      <c r="E418" s="78" t="s">
        <v>172</v>
      </c>
      <c r="F418" s="77"/>
      <c r="G418" s="371">
        <f>G419</f>
        <v>0</v>
      </c>
    </row>
    <row r="419" spans="1:7" s="17" customFormat="1" ht="12.75" hidden="1" x14ac:dyDescent="0.2">
      <c r="A419" s="55" t="s">
        <v>16</v>
      </c>
      <c r="B419" s="62"/>
      <c r="C419" s="79" t="s">
        <v>48</v>
      </c>
      <c r="D419" s="79" t="s">
        <v>112</v>
      </c>
      <c r="E419" s="80" t="s">
        <v>173</v>
      </c>
      <c r="F419" s="79"/>
      <c r="G419" s="372">
        <f>SUM(G420)</f>
        <v>0</v>
      </c>
    </row>
    <row r="420" spans="1:7" s="17" customFormat="1" ht="12.75" hidden="1" x14ac:dyDescent="0.2">
      <c r="A420" s="58" t="s">
        <v>16</v>
      </c>
      <c r="B420" s="61"/>
      <c r="C420" s="81" t="s">
        <v>48</v>
      </c>
      <c r="D420" s="81" t="s">
        <v>112</v>
      </c>
      <c r="E420" s="82" t="s">
        <v>174</v>
      </c>
      <c r="F420" s="73"/>
      <c r="G420" s="373">
        <f>G421</f>
        <v>0</v>
      </c>
    </row>
    <row r="421" spans="1:7" s="17" customFormat="1" ht="38.25" hidden="1" x14ac:dyDescent="0.2">
      <c r="A421" s="83" t="s">
        <v>243</v>
      </c>
      <c r="B421" s="61"/>
      <c r="C421" s="81" t="s">
        <v>48</v>
      </c>
      <c r="D421" s="81" t="s">
        <v>112</v>
      </c>
      <c r="E421" s="82" t="s">
        <v>203</v>
      </c>
      <c r="F421" s="81"/>
      <c r="G421" s="373">
        <f>G423</f>
        <v>0</v>
      </c>
    </row>
    <row r="422" spans="1:7" s="17" customFormat="1" ht="25.5" hidden="1" x14ac:dyDescent="0.2">
      <c r="A422" s="31" t="s">
        <v>36</v>
      </c>
      <c r="B422" s="61"/>
      <c r="C422" s="81" t="s">
        <v>48</v>
      </c>
      <c r="D422" s="81" t="s">
        <v>112</v>
      </c>
      <c r="E422" s="82" t="s">
        <v>203</v>
      </c>
      <c r="F422" s="81" t="s">
        <v>139</v>
      </c>
      <c r="G422" s="373">
        <f>G423</f>
        <v>0</v>
      </c>
    </row>
    <row r="423" spans="1:7" s="17" customFormat="1" ht="24.75" hidden="1" customHeight="1" x14ac:dyDescent="0.2">
      <c r="A423" s="31" t="s">
        <v>140</v>
      </c>
      <c r="B423" s="61"/>
      <c r="C423" s="81" t="s">
        <v>48</v>
      </c>
      <c r="D423" s="81" t="s">
        <v>112</v>
      </c>
      <c r="E423" s="82" t="s">
        <v>203</v>
      </c>
      <c r="F423" s="81" t="s">
        <v>141</v>
      </c>
      <c r="G423" s="373">
        <v>0</v>
      </c>
    </row>
    <row r="424" spans="1:7" s="17" customFormat="1" ht="38.25" hidden="1" x14ac:dyDescent="0.2">
      <c r="A424" s="160" t="s">
        <v>285</v>
      </c>
      <c r="B424" s="19" t="s">
        <v>279</v>
      </c>
      <c r="C424" s="16"/>
      <c r="D424" s="16"/>
      <c r="E424" s="16"/>
      <c r="F424" s="16"/>
      <c r="G424" s="364">
        <f>G425</f>
        <v>0</v>
      </c>
    </row>
    <row r="425" spans="1:7" s="17" customFormat="1" ht="13.5" hidden="1" x14ac:dyDescent="0.2">
      <c r="A425" s="158" t="s">
        <v>262</v>
      </c>
      <c r="B425" s="159"/>
      <c r="C425" s="159" t="s">
        <v>35</v>
      </c>
      <c r="D425" s="159"/>
      <c r="E425" s="159"/>
      <c r="F425" s="159"/>
      <c r="G425" s="374">
        <f>G426</f>
        <v>0</v>
      </c>
    </row>
    <row r="426" spans="1:7" s="17" customFormat="1" ht="38.25" hidden="1" x14ac:dyDescent="0.2">
      <c r="A426" s="137" t="s">
        <v>283</v>
      </c>
      <c r="B426" s="19"/>
      <c r="C426" s="19" t="s">
        <v>35</v>
      </c>
      <c r="D426" s="19" t="s">
        <v>70</v>
      </c>
      <c r="E426" s="19" t="s">
        <v>172</v>
      </c>
      <c r="F426" s="19"/>
      <c r="G426" s="364">
        <f>G427</f>
        <v>0</v>
      </c>
    </row>
    <row r="427" spans="1:7" s="17" customFormat="1" ht="13.5" hidden="1" x14ac:dyDescent="0.2">
      <c r="A427" s="27" t="s">
        <v>16</v>
      </c>
      <c r="B427" s="25"/>
      <c r="C427" s="28" t="s">
        <v>35</v>
      </c>
      <c r="D427" s="28" t="s">
        <v>70</v>
      </c>
      <c r="E427" s="28" t="s">
        <v>173</v>
      </c>
      <c r="F427" s="25"/>
      <c r="G427" s="365">
        <f>SUM(G428)</f>
        <v>0</v>
      </c>
    </row>
    <row r="428" spans="1:7" s="17" customFormat="1" ht="12.75" hidden="1" x14ac:dyDescent="0.2">
      <c r="A428" s="29" t="s">
        <v>16</v>
      </c>
      <c r="B428" s="19"/>
      <c r="C428" s="16" t="s">
        <v>35</v>
      </c>
      <c r="D428" s="16" t="s">
        <v>70</v>
      </c>
      <c r="E428" s="16" t="s">
        <v>174</v>
      </c>
      <c r="F428" s="19"/>
      <c r="G428" s="366">
        <f>SUM(G429)</f>
        <v>0</v>
      </c>
    </row>
    <row r="429" spans="1:7" s="17" customFormat="1" ht="25.5" hidden="1" x14ac:dyDescent="0.2">
      <c r="A429" s="29" t="s">
        <v>282</v>
      </c>
      <c r="B429" s="16"/>
      <c r="C429" s="16" t="s">
        <v>35</v>
      </c>
      <c r="D429" s="16" t="s">
        <v>70</v>
      </c>
      <c r="E429" s="16" t="s">
        <v>261</v>
      </c>
      <c r="F429" s="19"/>
      <c r="G429" s="366">
        <f>G431</f>
        <v>0</v>
      </c>
    </row>
    <row r="430" spans="1:7" s="17" customFormat="1" ht="12.75" hidden="1" x14ac:dyDescent="0.2">
      <c r="A430" s="31" t="s">
        <v>2</v>
      </c>
      <c r="B430" s="16"/>
      <c r="C430" s="16" t="s">
        <v>35</v>
      </c>
      <c r="D430" s="16" t="s">
        <v>70</v>
      </c>
      <c r="E430" s="16" t="s">
        <v>261</v>
      </c>
      <c r="F430" s="16" t="s">
        <v>150</v>
      </c>
      <c r="G430" s="366">
        <f>G431</f>
        <v>0</v>
      </c>
    </row>
    <row r="431" spans="1:7" s="17" customFormat="1" ht="42.75" hidden="1" customHeight="1" x14ac:dyDescent="0.2">
      <c r="A431" s="31" t="s">
        <v>281</v>
      </c>
      <c r="B431" s="16"/>
      <c r="C431" s="16" t="s">
        <v>35</v>
      </c>
      <c r="D431" s="16" t="s">
        <v>70</v>
      </c>
      <c r="E431" s="16" t="s">
        <v>261</v>
      </c>
      <c r="F431" s="16" t="s">
        <v>280</v>
      </c>
      <c r="G431" s="366">
        <v>0</v>
      </c>
    </row>
    <row r="432" spans="1:7" s="20" customFormat="1" ht="39.75" customHeight="1" x14ac:dyDescent="0.2">
      <c r="A432" s="438" t="s">
        <v>260</v>
      </c>
      <c r="B432" s="437" t="s">
        <v>259</v>
      </c>
      <c r="C432" s="442"/>
      <c r="D432" s="442"/>
      <c r="E432" s="442"/>
      <c r="F432" s="442"/>
      <c r="G432" s="443">
        <f>G433</f>
        <v>1658.999</v>
      </c>
    </row>
    <row r="433" spans="1:7" s="20" customFormat="1" ht="32.25" customHeight="1" x14ac:dyDescent="0.2">
      <c r="A433" s="21" t="s">
        <v>208</v>
      </c>
      <c r="B433" s="22"/>
      <c r="C433" s="22" t="s">
        <v>35</v>
      </c>
      <c r="D433" s="23"/>
      <c r="E433" s="23"/>
      <c r="F433" s="23"/>
      <c r="G433" s="362">
        <f>G434</f>
        <v>1658.999</v>
      </c>
    </row>
    <row r="434" spans="1:7" s="26" customFormat="1" ht="36" customHeight="1" x14ac:dyDescent="0.25">
      <c r="A434" s="24" t="s">
        <v>272</v>
      </c>
      <c r="B434" s="25"/>
      <c r="C434" s="25" t="s">
        <v>35</v>
      </c>
      <c r="D434" s="25" t="s">
        <v>112</v>
      </c>
      <c r="E434" s="25"/>
      <c r="F434" s="25"/>
      <c r="G434" s="363">
        <f>G435+G441+G443</f>
        <v>1658.999</v>
      </c>
    </row>
    <row r="435" spans="1:7" s="26" customFormat="1" ht="45.75" customHeight="1" x14ac:dyDescent="0.25">
      <c r="A435" s="18" t="s">
        <v>12</v>
      </c>
      <c r="B435" s="19"/>
      <c r="C435" s="19" t="s">
        <v>35</v>
      </c>
      <c r="D435" s="19" t="s">
        <v>112</v>
      </c>
      <c r="E435" s="19" t="s">
        <v>13</v>
      </c>
      <c r="F435" s="19"/>
      <c r="G435" s="364">
        <f>G436</f>
        <v>1658.999</v>
      </c>
    </row>
    <row r="436" spans="1:7" s="26" customFormat="1" ht="32.25" customHeight="1" x14ac:dyDescent="0.25">
      <c r="A436" s="27" t="s">
        <v>273</v>
      </c>
      <c r="B436" s="28"/>
      <c r="C436" s="28" t="s">
        <v>35</v>
      </c>
      <c r="D436" s="28" t="s">
        <v>112</v>
      </c>
      <c r="E436" s="28" t="s">
        <v>254</v>
      </c>
      <c r="F436" s="28"/>
      <c r="G436" s="365">
        <f>SUM(G437)</f>
        <v>1658.999</v>
      </c>
    </row>
    <row r="437" spans="1:7" s="26" customFormat="1" ht="30.75" customHeight="1" x14ac:dyDescent="0.25">
      <c r="A437" s="29" t="s">
        <v>16</v>
      </c>
      <c r="B437" s="19"/>
      <c r="C437" s="16" t="s">
        <v>35</v>
      </c>
      <c r="D437" s="16" t="s">
        <v>112</v>
      </c>
      <c r="E437" s="16" t="s">
        <v>255</v>
      </c>
      <c r="F437" s="19"/>
      <c r="G437" s="366">
        <f>G438</f>
        <v>1658.999</v>
      </c>
    </row>
    <row r="438" spans="1:7" s="20" customFormat="1" ht="33.75" customHeight="1" x14ac:dyDescent="0.2">
      <c r="A438" s="29" t="s">
        <v>273</v>
      </c>
      <c r="B438" s="16"/>
      <c r="C438" s="16" t="s">
        <v>35</v>
      </c>
      <c r="D438" s="16" t="s">
        <v>112</v>
      </c>
      <c r="E438" s="16" t="s">
        <v>256</v>
      </c>
      <c r="F438" s="19"/>
      <c r="G438" s="366">
        <f>G439</f>
        <v>1658.999</v>
      </c>
    </row>
    <row r="439" spans="1:7" s="20" customFormat="1" ht="69" customHeight="1" x14ac:dyDescent="0.2">
      <c r="A439" s="31" t="s">
        <v>210</v>
      </c>
      <c r="B439" s="16"/>
      <c r="C439" s="16" t="s">
        <v>35</v>
      </c>
      <c r="D439" s="16" t="s">
        <v>112</v>
      </c>
      <c r="E439" s="16" t="s">
        <v>256</v>
      </c>
      <c r="F439" s="16" t="s">
        <v>146</v>
      </c>
      <c r="G439" s="366">
        <f>G440</f>
        <v>1658.999</v>
      </c>
    </row>
    <row r="440" spans="1:7" s="20" customFormat="1" ht="37.5" customHeight="1" x14ac:dyDescent="0.2">
      <c r="A440" s="31" t="s">
        <v>147</v>
      </c>
      <c r="B440" s="16"/>
      <c r="C440" s="16" t="s">
        <v>35</v>
      </c>
      <c r="D440" s="16" t="s">
        <v>112</v>
      </c>
      <c r="E440" s="16" t="s">
        <v>256</v>
      </c>
      <c r="F440" s="16" t="s">
        <v>148</v>
      </c>
      <c r="G440" s="366">
        <v>1658.999</v>
      </c>
    </row>
    <row r="441" spans="1:7" s="20" customFormat="1" ht="45" hidden="1" customHeight="1" x14ac:dyDescent="0.2">
      <c r="A441" s="31" t="s">
        <v>36</v>
      </c>
      <c r="B441" s="16"/>
      <c r="C441" s="16" t="s">
        <v>35</v>
      </c>
      <c r="D441" s="16" t="s">
        <v>112</v>
      </c>
      <c r="E441" s="16" t="s">
        <v>256</v>
      </c>
      <c r="F441" s="16" t="s">
        <v>139</v>
      </c>
      <c r="G441" s="30">
        <f>G442</f>
        <v>0</v>
      </c>
    </row>
    <row r="442" spans="1:7" s="17" customFormat="1" ht="44.25" hidden="1" customHeight="1" x14ac:dyDescent="0.2">
      <c r="A442" s="31" t="s">
        <v>140</v>
      </c>
      <c r="B442" s="16"/>
      <c r="C442" s="16" t="s">
        <v>35</v>
      </c>
      <c r="D442" s="16" t="s">
        <v>112</v>
      </c>
      <c r="E442" s="16" t="s">
        <v>256</v>
      </c>
      <c r="F442" s="16" t="s">
        <v>141</v>
      </c>
      <c r="G442" s="30">
        <v>0</v>
      </c>
    </row>
    <row r="443" spans="1:7" ht="43.5" hidden="1" customHeight="1" x14ac:dyDescent="0.25">
      <c r="A443" s="31" t="s">
        <v>38</v>
      </c>
      <c r="B443" s="16"/>
      <c r="C443" s="16" t="s">
        <v>35</v>
      </c>
      <c r="D443" s="16" t="s">
        <v>112</v>
      </c>
      <c r="E443" s="16" t="s">
        <v>256</v>
      </c>
      <c r="F443" s="16" t="s">
        <v>150</v>
      </c>
      <c r="G443" s="30">
        <f>G444+G445</f>
        <v>0</v>
      </c>
    </row>
    <row r="444" spans="1:7" ht="41.25" hidden="1" customHeight="1" x14ac:dyDescent="0.25">
      <c r="A444" s="31" t="s">
        <v>296</v>
      </c>
      <c r="B444" s="16"/>
      <c r="C444" s="16" t="s">
        <v>35</v>
      </c>
      <c r="D444" s="16" t="s">
        <v>47</v>
      </c>
      <c r="E444" s="16" t="s">
        <v>256</v>
      </c>
      <c r="F444" s="16" t="s">
        <v>295</v>
      </c>
      <c r="G444" s="30">
        <v>0</v>
      </c>
    </row>
    <row r="445" spans="1:7" ht="41.25" hidden="1" customHeight="1" x14ac:dyDescent="0.25">
      <c r="A445" s="31" t="s">
        <v>151</v>
      </c>
      <c r="B445" s="16"/>
      <c r="C445" s="16" t="s">
        <v>35</v>
      </c>
      <c r="D445" s="16" t="s">
        <v>112</v>
      </c>
      <c r="E445" s="16" t="s">
        <v>256</v>
      </c>
      <c r="F445" s="16" t="s">
        <v>152</v>
      </c>
      <c r="G445" s="30">
        <v>0</v>
      </c>
    </row>
    <row r="446" spans="1:7" x14ac:dyDescent="0.25">
      <c r="B446" s="9"/>
      <c r="C446" s="9"/>
      <c r="D446" s="9"/>
      <c r="E446" s="9"/>
      <c r="F446" s="9"/>
      <c r="G446" s="9"/>
    </row>
    <row r="447" spans="1:7" x14ac:dyDescent="0.25">
      <c r="B447" s="9"/>
      <c r="C447" s="9"/>
      <c r="D447" s="9"/>
      <c r="E447" s="9"/>
      <c r="F447" s="9"/>
      <c r="G447" s="9"/>
    </row>
    <row r="448" spans="1:7" x14ac:dyDescent="0.25">
      <c r="B448" s="9"/>
      <c r="C448" s="9"/>
      <c r="D448" s="9"/>
      <c r="E448" s="9"/>
      <c r="F448" s="9"/>
      <c r="G448" s="9"/>
    </row>
  </sheetData>
  <autoFilter ref="A20:I440" xr:uid="{00000000-0009-0000-0000-000003000000}"/>
  <mergeCells count="7">
    <mergeCell ref="A16:G16"/>
    <mergeCell ref="A18:A19"/>
    <mergeCell ref="B18:B19"/>
    <mergeCell ref="C18:C19"/>
    <mergeCell ref="D18:D19"/>
    <mergeCell ref="E18:E19"/>
    <mergeCell ref="F18:F19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74" fitToHeight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4"/>
  <sheetViews>
    <sheetView topLeftCell="A281" workbookViewId="0">
      <selection sqref="A1:H315"/>
    </sheetView>
  </sheetViews>
  <sheetFormatPr defaultColWidth="9" defaultRowHeight="12.75" x14ac:dyDescent="0.2"/>
  <cols>
    <col min="1" max="1" width="56.42578125" style="236" customWidth="1"/>
    <col min="2" max="2" width="5.28515625" style="237" customWidth="1"/>
    <col min="3" max="3" width="5" style="238" customWidth="1"/>
    <col min="4" max="4" width="5" style="237" customWidth="1"/>
    <col min="5" max="5" width="14.140625" style="237" customWidth="1"/>
    <col min="6" max="6" width="5.5703125" style="237" customWidth="1"/>
    <col min="7" max="8" width="13.42578125" style="236" customWidth="1"/>
    <col min="9" max="16384" width="9" style="236"/>
  </cols>
  <sheetData>
    <row r="1" spans="2:6" ht="15" x14ac:dyDescent="0.25">
      <c r="F1" s="239" t="s">
        <v>476</v>
      </c>
    </row>
    <row r="2" spans="2:6" ht="15" x14ac:dyDescent="0.25">
      <c r="F2" s="239" t="s">
        <v>613</v>
      </c>
    </row>
    <row r="3" spans="2:6" ht="15" x14ac:dyDescent="0.25">
      <c r="F3" s="239" t="s">
        <v>438</v>
      </c>
    </row>
    <row r="4" spans="2:6" ht="15" x14ac:dyDescent="0.25">
      <c r="F4" s="239" t="s">
        <v>439</v>
      </c>
    </row>
    <row r="5" spans="2:6" ht="15" x14ac:dyDescent="0.25">
      <c r="F5" s="239" t="s">
        <v>4</v>
      </c>
    </row>
    <row r="6" spans="2:6" ht="15" x14ac:dyDescent="0.25">
      <c r="F6" s="239" t="s">
        <v>612</v>
      </c>
    </row>
    <row r="8" spans="2:6" ht="15" x14ac:dyDescent="0.25">
      <c r="F8" s="239" t="s">
        <v>476</v>
      </c>
    </row>
    <row r="9" spans="2:6" ht="15" x14ac:dyDescent="0.25">
      <c r="F9" s="239" t="s">
        <v>573</v>
      </c>
    </row>
    <row r="10" spans="2:6" ht="15" x14ac:dyDescent="0.25">
      <c r="F10" s="239" t="s">
        <v>438</v>
      </c>
    </row>
    <row r="11" spans="2:6" ht="15" x14ac:dyDescent="0.25">
      <c r="F11" s="239" t="s">
        <v>439</v>
      </c>
    </row>
    <row r="12" spans="2:6" ht="15" x14ac:dyDescent="0.25">
      <c r="F12" s="239" t="s">
        <v>4</v>
      </c>
    </row>
    <row r="13" spans="2:6" ht="15" x14ac:dyDescent="0.25">
      <c r="F13" s="239" t="s">
        <v>570</v>
      </c>
    </row>
    <row r="15" spans="2:6" ht="15" customHeight="1" x14ac:dyDescent="0.25">
      <c r="B15" s="240"/>
      <c r="C15" s="240"/>
      <c r="D15" s="240"/>
      <c r="E15" s="241"/>
      <c r="F15" s="240"/>
    </row>
    <row r="16" spans="2:6" ht="15" customHeight="1" x14ac:dyDescent="0.2">
      <c r="B16" s="240"/>
      <c r="C16" s="240"/>
      <c r="D16" s="240"/>
      <c r="E16" s="240"/>
      <c r="F16" s="240"/>
    </row>
    <row r="17" spans="1:8" s="242" customFormat="1" ht="34.15" customHeight="1" x14ac:dyDescent="0.2">
      <c r="A17" s="490" t="s">
        <v>472</v>
      </c>
      <c r="B17" s="490"/>
      <c r="C17" s="490"/>
      <c r="D17" s="490"/>
      <c r="E17" s="490"/>
      <c r="F17" s="490"/>
      <c r="G17" s="490"/>
      <c r="H17" s="490"/>
    </row>
    <row r="18" spans="1:8" s="242" customFormat="1" x14ac:dyDescent="0.2">
      <c r="A18" s="243"/>
      <c r="B18" s="243"/>
      <c r="C18" s="243"/>
      <c r="D18" s="243"/>
      <c r="E18" s="243"/>
      <c r="F18" s="243"/>
      <c r="G18" s="243"/>
      <c r="H18" s="243"/>
    </row>
    <row r="19" spans="1:8" ht="48.6" customHeight="1" x14ac:dyDescent="0.2">
      <c r="A19" s="491" t="s">
        <v>0</v>
      </c>
      <c r="B19" s="491" t="s">
        <v>440</v>
      </c>
      <c r="C19" s="491" t="s">
        <v>23</v>
      </c>
      <c r="D19" s="491" t="s">
        <v>207</v>
      </c>
      <c r="E19" s="491" t="s">
        <v>6</v>
      </c>
      <c r="F19" s="491" t="s">
        <v>22</v>
      </c>
      <c r="G19" s="491" t="s">
        <v>25</v>
      </c>
      <c r="H19" s="491"/>
    </row>
    <row r="20" spans="1:8" ht="24.75" customHeight="1" x14ac:dyDescent="0.2">
      <c r="A20" s="491"/>
      <c r="B20" s="491"/>
      <c r="C20" s="491"/>
      <c r="D20" s="491"/>
      <c r="E20" s="491"/>
      <c r="F20" s="491"/>
      <c r="G20" s="244" t="s">
        <v>407</v>
      </c>
      <c r="H20" s="244" t="s">
        <v>462</v>
      </c>
    </row>
    <row r="21" spans="1:8" s="242" customFormat="1" ht="21.2" customHeight="1" x14ac:dyDescent="0.2">
      <c r="A21" s="230" t="s">
        <v>1</v>
      </c>
      <c r="B21" s="231"/>
      <c r="C21" s="232"/>
      <c r="D21" s="232"/>
      <c r="E21" s="232"/>
      <c r="F21" s="232"/>
      <c r="G21" s="361">
        <f>G22+G302</f>
        <v>156682.85145999998</v>
      </c>
      <c r="H21" s="361">
        <f>H22+H302</f>
        <v>150650.52016000001</v>
      </c>
    </row>
    <row r="22" spans="1:8" s="245" customFormat="1" ht="35.450000000000003" customHeight="1" x14ac:dyDescent="0.15">
      <c r="A22" s="230" t="s">
        <v>11</v>
      </c>
      <c r="B22" s="231" t="s">
        <v>9</v>
      </c>
      <c r="C22" s="232"/>
      <c r="D22" s="232"/>
      <c r="E22" s="232"/>
      <c r="F22" s="232"/>
      <c r="G22" s="361">
        <f>G23+E24+G56+G66+G92+G144+G225+G237+G255+G271</f>
        <v>155023.85245999997</v>
      </c>
      <c r="H22" s="361">
        <f>H23+F24+H56+H66+H92+H144+H225+H237+H255+H271</f>
        <v>148991.52116</v>
      </c>
    </row>
    <row r="23" spans="1:8" s="245" customFormat="1" ht="21.75" customHeight="1" x14ac:dyDescent="0.15">
      <c r="A23" s="21" t="s">
        <v>208</v>
      </c>
      <c r="B23" s="22"/>
      <c r="C23" s="22" t="s">
        <v>35</v>
      </c>
      <c r="D23" s="23"/>
      <c r="E23" s="23"/>
      <c r="F23" s="23"/>
      <c r="G23" s="362">
        <f>SUM(G24+G40+G47)</f>
        <v>35964.593999999997</v>
      </c>
      <c r="H23" s="362">
        <f>SUM(H24+H40+H47)</f>
        <v>36227.897000000004</v>
      </c>
    </row>
    <row r="24" spans="1:8" s="248" customFormat="1" ht="53.85" customHeight="1" x14ac:dyDescent="0.2">
      <c r="A24" s="246" t="s">
        <v>149</v>
      </c>
      <c r="B24" s="247"/>
      <c r="C24" s="247" t="s">
        <v>35</v>
      </c>
      <c r="D24" s="247" t="s">
        <v>47</v>
      </c>
      <c r="E24" s="247"/>
      <c r="F24" s="247"/>
      <c r="G24" s="375">
        <f>G25</f>
        <v>32205.867000000002</v>
      </c>
      <c r="H24" s="375">
        <f>H25</f>
        <v>32416.668000000001</v>
      </c>
    </row>
    <row r="25" spans="1:8" s="248" customFormat="1" ht="43.5" customHeight="1" x14ac:dyDescent="0.2">
      <c r="A25" s="249" t="s">
        <v>12</v>
      </c>
      <c r="B25" s="250"/>
      <c r="C25" s="250" t="s">
        <v>35</v>
      </c>
      <c r="D25" s="250" t="s">
        <v>47</v>
      </c>
      <c r="E25" s="250" t="s">
        <v>13</v>
      </c>
      <c r="F25" s="250"/>
      <c r="G25" s="376">
        <f>SUM(G26+G35)</f>
        <v>32205.867000000002</v>
      </c>
      <c r="H25" s="376">
        <f>SUM(H26+H35)</f>
        <v>32416.668000000001</v>
      </c>
    </row>
    <row r="26" spans="1:8" s="248" customFormat="1" ht="58.9" customHeight="1" x14ac:dyDescent="0.2">
      <c r="A26" s="251" t="s">
        <v>14</v>
      </c>
      <c r="B26" s="252"/>
      <c r="C26" s="252" t="s">
        <v>35</v>
      </c>
      <c r="D26" s="252" t="s">
        <v>47</v>
      </c>
      <c r="E26" s="252" t="s">
        <v>15</v>
      </c>
      <c r="F26" s="252"/>
      <c r="G26" s="377">
        <f>SUM(G27)</f>
        <v>30546.868000000002</v>
      </c>
      <c r="H26" s="377">
        <f>SUM(H27)</f>
        <v>30757.669000000002</v>
      </c>
    </row>
    <row r="27" spans="1:8" s="248" customFormat="1" ht="19.7" customHeight="1" x14ac:dyDescent="0.2">
      <c r="A27" s="251" t="s">
        <v>16</v>
      </c>
      <c r="B27" s="250"/>
      <c r="C27" s="244" t="s">
        <v>35</v>
      </c>
      <c r="D27" s="244" t="s">
        <v>47</v>
      </c>
      <c r="E27" s="244" t="s">
        <v>17</v>
      </c>
      <c r="F27" s="250"/>
      <c r="G27" s="352">
        <f>SUM(G28)</f>
        <v>30546.868000000002</v>
      </c>
      <c r="H27" s="352">
        <f>SUM(H28)</f>
        <v>30757.669000000002</v>
      </c>
    </row>
    <row r="28" spans="1:8" s="245" customFormat="1" ht="18.399999999999999" customHeight="1" x14ac:dyDescent="0.15">
      <c r="A28" s="254" t="s">
        <v>143</v>
      </c>
      <c r="B28" s="244"/>
      <c r="C28" s="244" t="s">
        <v>35</v>
      </c>
      <c r="D28" s="244" t="s">
        <v>47</v>
      </c>
      <c r="E28" s="244" t="s">
        <v>209</v>
      </c>
      <c r="F28" s="250"/>
      <c r="G28" s="352">
        <f>G29+G31+G33</f>
        <v>30546.868000000002</v>
      </c>
      <c r="H28" s="352">
        <f>H29+H31+H33</f>
        <v>30757.669000000002</v>
      </c>
    </row>
    <row r="29" spans="1:8" s="245" customFormat="1" ht="63.75" x14ac:dyDescent="0.15">
      <c r="A29" s="192" t="s">
        <v>210</v>
      </c>
      <c r="B29" s="244"/>
      <c r="C29" s="244" t="s">
        <v>35</v>
      </c>
      <c r="D29" s="244" t="s">
        <v>47</v>
      </c>
      <c r="E29" s="244" t="s">
        <v>209</v>
      </c>
      <c r="F29" s="244" t="s">
        <v>146</v>
      </c>
      <c r="G29" s="352">
        <f>G30</f>
        <v>24588.994000000002</v>
      </c>
      <c r="H29" s="352">
        <f>H30</f>
        <v>24588.993999999999</v>
      </c>
    </row>
    <row r="30" spans="1:8" s="245" customFormat="1" ht="25.5" x14ac:dyDescent="0.15">
      <c r="A30" s="192" t="s">
        <v>147</v>
      </c>
      <c r="B30" s="244"/>
      <c r="C30" s="244" t="s">
        <v>35</v>
      </c>
      <c r="D30" s="244" t="s">
        <v>47</v>
      </c>
      <c r="E30" s="244" t="s">
        <v>209</v>
      </c>
      <c r="F30" s="244" t="s">
        <v>148</v>
      </c>
      <c r="G30" s="352">
        <f>17120.63+1675.648+80+5206.67+506.046</f>
        <v>24588.994000000002</v>
      </c>
      <c r="H30" s="352">
        <f>24588.994</f>
        <v>24588.993999999999</v>
      </c>
    </row>
    <row r="31" spans="1:8" s="245" customFormat="1" ht="25.5" x14ac:dyDescent="0.15">
      <c r="A31" s="192" t="s">
        <v>36</v>
      </c>
      <c r="B31" s="244"/>
      <c r="C31" s="244" t="s">
        <v>35</v>
      </c>
      <c r="D31" s="244" t="s">
        <v>47</v>
      </c>
      <c r="E31" s="244" t="s">
        <v>209</v>
      </c>
      <c r="F31" s="244" t="s">
        <v>139</v>
      </c>
      <c r="G31" s="352">
        <f>G32</f>
        <v>5760.4740000000002</v>
      </c>
      <c r="H31" s="352">
        <f>H32</f>
        <v>5971.2749999999996</v>
      </c>
    </row>
    <row r="32" spans="1:8" s="245" customFormat="1" ht="33.4" customHeight="1" x14ac:dyDescent="0.15">
      <c r="A32" s="192" t="s">
        <v>140</v>
      </c>
      <c r="B32" s="244"/>
      <c r="C32" s="244" t="s">
        <v>35</v>
      </c>
      <c r="D32" s="244" t="s">
        <v>47</v>
      </c>
      <c r="E32" s="244" t="s">
        <v>209</v>
      </c>
      <c r="F32" s="244" t="s">
        <v>141</v>
      </c>
      <c r="G32" s="352">
        <f>168.525+30.306+196.862+199.5+90+24.311+782+5+31.4+45+30+613.8+37.4+605+100+175+55+44+45+40+44.62+20+1100+55+58.65+270+20+850+24.1</f>
        <v>5760.4740000000002</v>
      </c>
      <c r="H32" s="352">
        <f>168.525+30.306+196.862+199.5+90+24.312+782+5+31.4+45+30+675.18+41.14+665.5+100+175+55+48.4+45+40+125.4+20+1100+55+58.65+270+20+850+24.1</f>
        <v>5971.2749999999996</v>
      </c>
    </row>
    <row r="33" spans="1:8" s="255" customFormat="1" ht="19.7" customHeight="1" x14ac:dyDescent="0.2">
      <c r="A33" s="192" t="s">
        <v>38</v>
      </c>
      <c r="B33" s="244"/>
      <c r="C33" s="244" t="s">
        <v>35</v>
      </c>
      <c r="D33" s="244" t="s">
        <v>47</v>
      </c>
      <c r="E33" s="244" t="s">
        <v>209</v>
      </c>
      <c r="F33" s="244" t="s">
        <v>150</v>
      </c>
      <c r="G33" s="352">
        <f>G34</f>
        <v>197.4</v>
      </c>
      <c r="H33" s="352">
        <f>H34</f>
        <v>197.4</v>
      </c>
    </row>
    <row r="34" spans="1:8" s="255" customFormat="1" ht="19.149999999999999" customHeight="1" x14ac:dyDescent="0.2">
      <c r="A34" s="192" t="s">
        <v>151</v>
      </c>
      <c r="B34" s="244"/>
      <c r="C34" s="244" t="s">
        <v>35</v>
      </c>
      <c r="D34" s="244" t="s">
        <v>47</v>
      </c>
      <c r="E34" s="244" t="s">
        <v>209</v>
      </c>
      <c r="F34" s="244" t="s">
        <v>152</v>
      </c>
      <c r="G34" s="352">
        <v>197.4</v>
      </c>
      <c r="H34" s="352">
        <v>197.4</v>
      </c>
    </row>
    <row r="35" spans="1:8" s="245" customFormat="1" ht="63.2" customHeight="1" x14ac:dyDescent="0.15">
      <c r="A35" s="251" t="s">
        <v>158</v>
      </c>
      <c r="B35" s="252"/>
      <c r="C35" s="252" t="s">
        <v>35</v>
      </c>
      <c r="D35" s="252" t="s">
        <v>47</v>
      </c>
      <c r="E35" s="252" t="s">
        <v>159</v>
      </c>
      <c r="F35" s="247"/>
      <c r="G35" s="377">
        <f>G36</f>
        <v>1658.999</v>
      </c>
      <c r="H35" s="377">
        <f>H36</f>
        <v>1658.999</v>
      </c>
    </row>
    <row r="36" spans="1:8" s="245" customFormat="1" ht="20.45" customHeight="1" x14ac:dyDescent="0.15">
      <c r="A36" s="254" t="s">
        <v>16</v>
      </c>
      <c r="B36" s="244"/>
      <c r="C36" s="244" t="s">
        <v>35</v>
      </c>
      <c r="D36" s="244" t="s">
        <v>47</v>
      </c>
      <c r="E36" s="244" t="s">
        <v>160</v>
      </c>
      <c r="F36" s="250"/>
      <c r="G36" s="352">
        <f>SUM(G37)</f>
        <v>1658.999</v>
      </c>
      <c r="H36" s="352">
        <f>SUM(H37)</f>
        <v>1658.999</v>
      </c>
    </row>
    <row r="37" spans="1:8" s="245" customFormat="1" ht="38.25" x14ac:dyDescent="0.15">
      <c r="A37" s="254" t="s">
        <v>161</v>
      </c>
      <c r="B37" s="244"/>
      <c r="C37" s="244" t="s">
        <v>35</v>
      </c>
      <c r="D37" s="244" t="s">
        <v>47</v>
      </c>
      <c r="E37" s="244" t="s">
        <v>162</v>
      </c>
      <c r="F37" s="250"/>
      <c r="G37" s="352">
        <f>SUM(G39)</f>
        <v>1658.999</v>
      </c>
      <c r="H37" s="352">
        <f>SUM(H39)</f>
        <v>1658.999</v>
      </c>
    </row>
    <row r="38" spans="1:8" s="255" customFormat="1" ht="63.75" x14ac:dyDescent="0.2">
      <c r="A38" s="192" t="s">
        <v>210</v>
      </c>
      <c r="B38" s="244"/>
      <c r="C38" s="244" t="s">
        <v>35</v>
      </c>
      <c r="D38" s="244" t="s">
        <v>47</v>
      </c>
      <c r="E38" s="244" t="s">
        <v>162</v>
      </c>
      <c r="F38" s="244" t="s">
        <v>146</v>
      </c>
      <c r="G38" s="352">
        <f>G39</f>
        <v>1658.999</v>
      </c>
      <c r="H38" s="352">
        <f>H39</f>
        <v>1658.999</v>
      </c>
    </row>
    <row r="39" spans="1:8" s="255" customFormat="1" ht="25.5" x14ac:dyDescent="0.2">
      <c r="A39" s="192" t="s">
        <v>147</v>
      </c>
      <c r="B39" s="244"/>
      <c r="C39" s="244" t="s">
        <v>35</v>
      </c>
      <c r="D39" s="244" t="s">
        <v>47</v>
      </c>
      <c r="E39" s="244" t="s">
        <v>162</v>
      </c>
      <c r="F39" s="244" t="s">
        <v>148</v>
      </c>
      <c r="G39" s="352">
        <v>1658.999</v>
      </c>
      <c r="H39" s="352">
        <v>1658.999</v>
      </c>
    </row>
    <row r="40" spans="1:8" s="248" customFormat="1" ht="27" customHeight="1" x14ac:dyDescent="0.2">
      <c r="A40" s="21" t="s">
        <v>179</v>
      </c>
      <c r="B40" s="22"/>
      <c r="C40" s="22" t="s">
        <v>35</v>
      </c>
      <c r="D40" s="22" t="s">
        <v>34</v>
      </c>
      <c r="E40" s="22"/>
      <c r="F40" s="22"/>
      <c r="G40" s="367">
        <f>G41</f>
        <v>1000</v>
      </c>
      <c r="H40" s="367">
        <f>H41</f>
        <v>1000</v>
      </c>
    </row>
    <row r="41" spans="1:8" s="248" customFormat="1" ht="46.9" customHeight="1" x14ac:dyDescent="0.2">
      <c r="A41" s="137" t="s">
        <v>215</v>
      </c>
      <c r="B41" s="19"/>
      <c r="C41" s="19" t="s">
        <v>35</v>
      </c>
      <c r="D41" s="19" t="s">
        <v>34</v>
      </c>
      <c r="E41" s="19" t="s">
        <v>172</v>
      </c>
      <c r="F41" s="19"/>
      <c r="G41" s="364">
        <f>G42</f>
        <v>1000</v>
      </c>
      <c r="H41" s="364">
        <f>H42</f>
        <v>1000</v>
      </c>
    </row>
    <row r="42" spans="1:8" s="248" customFormat="1" ht="18.399999999999999" customHeight="1" x14ac:dyDescent="0.2">
      <c r="A42" s="37" t="s">
        <v>16</v>
      </c>
      <c r="B42" s="247"/>
      <c r="C42" s="252" t="s">
        <v>35</v>
      </c>
      <c r="D42" s="252" t="s">
        <v>34</v>
      </c>
      <c r="E42" s="252" t="s">
        <v>173</v>
      </c>
      <c r="F42" s="247"/>
      <c r="G42" s="377">
        <f>SUM(G43)</f>
        <v>1000</v>
      </c>
      <c r="H42" s="377">
        <f>SUM(H43)</f>
        <v>1000</v>
      </c>
    </row>
    <row r="43" spans="1:8" s="248" customFormat="1" ht="18.399999999999999" customHeight="1" x14ac:dyDescent="0.2">
      <c r="A43" s="38" t="s">
        <v>16</v>
      </c>
      <c r="B43" s="250"/>
      <c r="C43" s="244" t="s">
        <v>35</v>
      </c>
      <c r="D43" s="244" t="s">
        <v>34</v>
      </c>
      <c r="E43" s="244" t="s">
        <v>174</v>
      </c>
      <c r="F43" s="250"/>
      <c r="G43" s="352">
        <f>SUM(G44)</f>
        <v>1000</v>
      </c>
      <c r="H43" s="352">
        <f>SUM(H44)</f>
        <v>1000</v>
      </c>
    </row>
    <row r="44" spans="1:8" s="248" customFormat="1" ht="38.25" x14ac:dyDescent="0.2">
      <c r="A44" s="254" t="s">
        <v>175</v>
      </c>
      <c r="B44" s="244"/>
      <c r="C44" s="244" t="s">
        <v>35</v>
      </c>
      <c r="D44" s="244" t="s">
        <v>34</v>
      </c>
      <c r="E44" s="244" t="s">
        <v>176</v>
      </c>
      <c r="F44" s="250"/>
      <c r="G44" s="352">
        <f>G46</f>
        <v>1000</v>
      </c>
      <c r="H44" s="352">
        <f>H46</f>
        <v>1000</v>
      </c>
    </row>
    <row r="45" spans="1:8" s="248" customFormat="1" ht="17.649999999999999" customHeight="1" x14ac:dyDescent="0.2">
      <c r="A45" s="192" t="s">
        <v>38</v>
      </c>
      <c r="B45" s="244"/>
      <c r="C45" s="244" t="s">
        <v>35</v>
      </c>
      <c r="D45" s="244" t="s">
        <v>34</v>
      </c>
      <c r="E45" s="244" t="s">
        <v>176</v>
      </c>
      <c r="F45" s="244" t="s">
        <v>150</v>
      </c>
      <c r="G45" s="352">
        <v>1000</v>
      </c>
      <c r="H45" s="352">
        <v>1000</v>
      </c>
    </row>
    <row r="46" spans="1:8" s="248" customFormat="1" ht="20.45" customHeight="1" x14ac:dyDescent="0.2">
      <c r="A46" s="192" t="s">
        <v>177</v>
      </c>
      <c r="B46" s="244"/>
      <c r="C46" s="244" t="s">
        <v>35</v>
      </c>
      <c r="D46" s="244" t="s">
        <v>34</v>
      </c>
      <c r="E46" s="244" t="s">
        <v>176</v>
      </c>
      <c r="F46" s="244" t="s">
        <v>178</v>
      </c>
      <c r="G46" s="352">
        <v>1000</v>
      </c>
      <c r="H46" s="352">
        <v>1000</v>
      </c>
    </row>
    <row r="47" spans="1:8" s="248" customFormat="1" ht="26.25" customHeight="1" x14ac:dyDescent="0.2">
      <c r="A47" s="21" t="s">
        <v>169</v>
      </c>
      <c r="B47" s="22"/>
      <c r="C47" s="22" t="s">
        <v>35</v>
      </c>
      <c r="D47" s="22" t="s">
        <v>170</v>
      </c>
      <c r="E47" s="22"/>
      <c r="F47" s="22"/>
      <c r="G47" s="367">
        <f>G48</f>
        <v>2758.7269999999999</v>
      </c>
      <c r="H47" s="367">
        <f>H48</f>
        <v>2811.2289999999998</v>
      </c>
    </row>
    <row r="48" spans="1:8" s="248" customFormat="1" ht="31.35" customHeight="1" x14ac:dyDescent="0.2">
      <c r="A48" s="249" t="s">
        <v>163</v>
      </c>
      <c r="B48" s="250"/>
      <c r="C48" s="250" t="s">
        <v>35</v>
      </c>
      <c r="D48" s="250" t="s">
        <v>170</v>
      </c>
      <c r="E48" s="250" t="s">
        <v>164</v>
      </c>
      <c r="F48" s="250"/>
      <c r="G48" s="376">
        <f>G49+G54</f>
        <v>2758.7269999999999</v>
      </c>
      <c r="H48" s="376">
        <f>H49+H54</f>
        <v>2811.2289999999998</v>
      </c>
    </row>
    <row r="49" spans="1:8" s="248" customFormat="1" x14ac:dyDescent="0.2">
      <c r="A49" s="37" t="s">
        <v>16</v>
      </c>
      <c r="B49" s="252"/>
      <c r="C49" s="252" t="s">
        <v>35</v>
      </c>
      <c r="D49" s="252" t="s">
        <v>170</v>
      </c>
      <c r="E49" s="252" t="s">
        <v>165</v>
      </c>
      <c r="F49" s="252"/>
      <c r="G49" s="377">
        <f>SUM(G50)</f>
        <v>2697.7269999999999</v>
      </c>
      <c r="H49" s="377">
        <f>SUM(H50)</f>
        <v>2750.2289999999998</v>
      </c>
    </row>
    <row r="50" spans="1:8" s="248" customFormat="1" x14ac:dyDescent="0.2">
      <c r="A50" s="38" t="s">
        <v>16</v>
      </c>
      <c r="B50" s="250"/>
      <c r="C50" s="244" t="s">
        <v>35</v>
      </c>
      <c r="D50" s="244" t="s">
        <v>170</v>
      </c>
      <c r="E50" s="244" t="s">
        <v>166</v>
      </c>
      <c r="F50" s="250"/>
      <c r="G50" s="352">
        <f>SUM(G51)</f>
        <v>2697.7269999999999</v>
      </c>
      <c r="H50" s="352">
        <f>SUM(H51)</f>
        <v>2750.2289999999998</v>
      </c>
    </row>
    <row r="51" spans="1:8" s="248" customFormat="1" ht="19.7" customHeight="1" x14ac:dyDescent="0.2">
      <c r="A51" s="254" t="s">
        <v>167</v>
      </c>
      <c r="B51" s="244"/>
      <c r="C51" s="244" t="s">
        <v>35</v>
      </c>
      <c r="D51" s="244" t="s">
        <v>170</v>
      </c>
      <c r="E51" s="244" t="s">
        <v>168</v>
      </c>
      <c r="F51" s="244"/>
      <c r="G51" s="352">
        <f>G52</f>
        <v>2697.7269999999999</v>
      </c>
      <c r="H51" s="352">
        <f>H52</f>
        <v>2750.2289999999998</v>
      </c>
    </row>
    <row r="52" spans="1:8" s="248" customFormat="1" ht="25.5" x14ac:dyDescent="0.2">
      <c r="A52" s="192" t="s">
        <v>36</v>
      </c>
      <c r="B52" s="244"/>
      <c r="C52" s="244" t="s">
        <v>35</v>
      </c>
      <c r="D52" s="244" t="s">
        <v>170</v>
      </c>
      <c r="E52" s="244" t="s">
        <v>168</v>
      </c>
      <c r="F52" s="244" t="s">
        <v>139</v>
      </c>
      <c r="G52" s="352">
        <f>G53</f>
        <v>2697.7269999999999</v>
      </c>
      <c r="H52" s="352">
        <f>H53</f>
        <v>2750.2289999999998</v>
      </c>
    </row>
    <row r="53" spans="1:8" s="248" customFormat="1" ht="33.4" customHeight="1" x14ac:dyDescent="0.2">
      <c r="A53" s="192" t="s">
        <v>140</v>
      </c>
      <c r="B53" s="244"/>
      <c r="C53" s="244" t="s">
        <v>35</v>
      </c>
      <c r="D53" s="244" t="s">
        <v>170</v>
      </c>
      <c r="E53" s="244" t="s">
        <v>168</v>
      </c>
      <c r="F53" s="244" t="s">
        <v>141</v>
      </c>
      <c r="G53" s="352">
        <v>2697.7269999999999</v>
      </c>
      <c r="H53" s="352">
        <v>2750.2289999999998</v>
      </c>
    </row>
    <row r="54" spans="1:8" s="248" customFormat="1" ht="17.649999999999999" customHeight="1" x14ac:dyDescent="0.2">
      <c r="A54" s="192" t="s">
        <v>38</v>
      </c>
      <c r="B54" s="244"/>
      <c r="C54" s="244" t="s">
        <v>35</v>
      </c>
      <c r="D54" s="244" t="s">
        <v>170</v>
      </c>
      <c r="E54" s="244" t="s">
        <v>168</v>
      </c>
      <c r="F54" s="244" t="s">
        <v>150</v>
      </c>
      <c r="G54" s="352">
        <f>G55</f>
        <v>61</v>
      </c>
      <c r="H54" s="352">
        <f>H55</f>
        <v>61</v>
      </c>
    </row>
    <row r="55" spans="1:8" s="248" customFormat="1" ht="24.75" customHeight="1" x14ac:dyDescent="0.2">
      <c r="A55" s="192" t="s">
        <v>151</v>
      </c>
      <c r="B55" s="244"/>
      <c r="C55" s="244" t="s">
        <v>35</v>
      </c>
      <c r="D55" s="244" t="s">
        <v>170</v>
      </c>
      <c r="E55" s="244" t="s">
        <v>168</v>
      </c>
      <c r="F55" s="244" t="s">
        <v>152</v>
      </c>
      <c r="G55" s="352">
        <v>61</v>
      </c>
      <c r="H55" s="352">
        <v>61</v>
      </c>
    </row>
    <row r="56" spans="1:8" s="248" customFormat="1" ht="27.75" customHeight="1" x14ac:dyDescent="0.2">
      <c r="A56" s="40" t="s">
        <v>216</v>
      </c>
      <c r="B56" s="23"/>
      <c r="C56" s="70" t="s">
        <v>112</v>
      </c>
      <c r="D56" s="256"/>
      <c r="E56" s="23"/>
      <c r="F56" s="23"/>
      <c r="G56" s="362">
        <f t="shared" ref="G56:H62" si="0">G57</f>
        <v>1497.8</v>
      </c>
      <c r="H56" s="362">
        <f t="shared" si="0"/>
        <v>1549.6000000000001</v>
      </c>
    </row>
    <row r="57" spans="1:8" s="248" customFormat="1" ht="28.5" customHeight="1" x14ac:dyDescent="0.2">
      <c r="A57" s="440" t="s">
        <v>182</v>
      </c>
      <c r="B57" s="23"/>
      <c r="C57" s="70" t="s">
        <v>112</v>
      </c>
      <c r="D57" s="70" t="s">
        <v>59</v>
      </c>
      <c r="E57" s="22"/>
      <c r="F57" s="22"/>
      <c r="G57" s="367">
        <f t="shared" si="0"/>
        <v>1497.8</v>
      </c>
      <c r="H57" s="367">
        <f t="shared" si="0"/>
        <v>1549.6000000000001</v>
      </c>
    </row>
    <row r="58" spans="1:8" s="248" customFormat="1" ht="38.25" x14ac:dyDescent="0.2">
      <c r="A58" s="258" t="s">
        <v>217</v>
      </c>
      <c r="B58" s="244"/>
      <c r="C58" s="75" t="s">
        <v>112</v>
      </c>
      <c r="D58" s="75" t="s">
        <v>59</v>
      </c>
      <c r="E58" s="250" t="s">
        <v>172</v>
      </c>
      <c r="F58" s="250"/>
      <c r="G58" s="376">
        <f>G59+G64</f>
        <v>1497.8</v>
      </c>
      <c r="H58" s="376">
        <f>H59+H64</f>
        <v>1549.6000000000001</v>
      </c>
    </row>
    <row r="59" spans="1:8" s="248" customFormat="1" ht="19.7" customHeight="1" x14ac:dyDescent="0.2">
      <c r="A59" s="37" t="s">
        <v>16</v>
      </c>
      <c r="B59" s="252"/>
      <c r="C59" s="259" t="s">
        <v>112</v>
      </c>
      <c r="D59" s="259" t="s">
        <v>59</v>
      </c>
      <c r="E59" s="252" t="s">
        <v>173</v>
      </c>
      <c r="F59" s="247"/>
      <c r="G59" s="377">
        <f t="shared" si="0"/>
        <v>1497.8</v>
      </c>
      <c r="H59" s="377">
        <f t="shared" si="0"/>
        <v>1549.6000000000001</v>
      </c>
    </row>
    <row r="60" spans="1:8" s="248" customFormat="1" ht="17.649999999999999" customHeight="1" x14ac:dyDescent="0.2">
      <c r="A60" s="38" t="s">
        <v>16</v>
      </c>
      <c r="B60" s="244"/>
      <c r="C60" s="260" t="s">
        <v>112</v>
      </c>
      <c r="D60" s="260" t="s">
        <v>59</v>
      </c>
      <c r="E60" s="244" t="s">
        <v>174</v>
      </c>
      <c r="F60" s="250"/>
      <c r="G60" s="352">
        <f t="shared" si="0"/>
        <v>1497.8</v>
      </c>
      <c r="H60" s="352">
        <f t="shared" si="0"/>
        <v>1549.6000000000001</v>
      </c>
    </row>
    <row r="61" spans="1:8" s="248" customFormat="1" ht="33.4" customHeight="1" x14ac:dyDescent="0.2">
      <c r="A61" s="254" t="s">
        <v>218</v>
      </c>
      <c r="B61" s="244"/>
      <c r="C61" s="244" t="s">
        <v>112</v>
      </c>
      <c r="D61" s="244" t="s">
        <v>59</v>
      </c>
      <c r="E61" s="244" t="s">
        <v>181</v>
      </c>
      <c r="F61" s="244"/>
      <c r="G61" s="352">
        <f t="shared" si="0"/>
        <v>1497.8</v>
      </c>
      <c r="H61" s="352">
        <f t="shared" si="0"/>
        <v>1549.6000000000001</v>
      </c>
    </row>
    <row r="62" spans="1:8" s="248" customFormat="1" ht="63.75" x14ac:dyDescent="0.2">
      <c r="A62" s="192" t="s">
        <v>210</v>
      </c>
      <c r="B62" s="244"/>
      <c r="C62" s="244" t="s">
        <v>112</v>
      </c>
      <c r="D62" s="244" t="s">
        <v>59</v>
      </c>
      <c r="E62" s="244" t="s">
        <v>181</v>
      </c>
      <c r="F62" s="244" t="s">
        <v>146</v>
      </c>
      <c r="G62" s="352">
        <f t="shared" si="0"/>
        <v>1497.8</v>
      </c>
      <c r="H62" s="352">
        <f t="shared" si="0"/>
        <v>1549.6000000000001</v>
      </c>
    </row>
    <row r="63" spans="1:8" s="248" customFormat="1" ht="24.75" customHeight="1" x14ac:dyDescent="0.2">
      <c r="A63" s="192" t="s">
        <v>147</v>
      </c>
      <c r="B63" s="244"/>
      <c r="C63" s="244" t="s">
        <v>112</v>
      </c>
      <c r="D63" s="244" t="s">
        <v>59</v>
      </c>
      <c r="E63" s="244" t="s">
        <v>181</v>
      </c>
      <c r="F63" s="244" t="s">
        <v>148</v>
      </c>
      <c r="G63" s="352">
        <f>1486.7+11.1</f>
        <v>1497.8</v>
      </c>
      <c r="H63" s="352">
        <f>1486.7+62.9</f>
        <v>1549.6000000000001</v>
      </c>
    </row>
    <row r="64" spans="1:8" s="248" customFormat="1" ht="25.5" hidden="1" x14ac:dyDescent="0.2">
      <c r="A64" s="196" t="s">
        <v>36</v>
      </c>
      <c r="B64" s="244"/>
      <c r="C64" s="244" t="s">
        <v>112</v>
      </c>
      <c r="D64" s="244" t="s">
        <v>59</v>
      </c>
      <c r="E64" s="244" t="s">
        <v>181</v>
      </c>
      <c r="F64" s="244" t="s">
        <v>139</v>
      </c>
      <c r="G64" s="352">
        <f>G65</f>
        <v>0</v>
      </c>
      <c r="H64" s="352">
        <v>0</v>
      </c>
    </row>
    <row r="65" spans="1:8" s="248" customFormat="1" ht="25.5" hidden="1" x14ac:dyDescent="0.2">
      <c r="A65" s="192" t="s">
        <v>140</v>
      </c>
      <c r="B65" s="244"/>
      <c r="C65" s="244" t="s">
        <v>112</v>
      </c>
      <c r="D65" s="244" t="s">
        <v>59</v>
      </c>
      <c r="E65" s="244" t="s">
        <v>181</v>
      </c>
      <c r="F65" s="244" t="s">
        <v>141</v>
      </c>
      <c r="G65" s="352">
        <v>0</v>
      </c>
      <c r="H65" s="352">
        <v>0</v>
      </c>
    </row>
    <row r="66" spans="1:8" s="261" customFormat="1" ht="26.45" customHeight="1" x14ac:dyDescent="0.2">
      <c r="A66" s="21" t="s">
        <v>219</v>
      </c>
      <c r="B66" s="22"/>
      <c r="C66" s="22" t="s">
        <v>59</v>
      </c>
      <c r="D66" s="22"/>
      <c r="E66" s="22"/>
      <c r="F66" s="22"/>
      <c r="G66" s="367">
        <f>G67+G78</f>
        <v>2587.66</v>
      </c>
      <c r="H66" s="367">
        <f>H67+H78</f>
        <v>2655.56</v>
      </c>
    </row>
    <row r="67" spans="1:8" s="248" customFormat="1" ht="40.15" customHeight="1" x14ac:dyDescent="0.2">
      <c r="A67" s="21" t="s">
        <v>86</v>
      </c>
      <c r="B67" s="22"/>
      <c r="C67" s="22" t="s">
        <v>59</v>
      </c>
      <c r="D67" s="22" t="s">
        <v>201</v>
      </c>
      <c r="E67" s="22"/>
      <c r="F67" s="22"/>
      <c r="G67" s="367">
        <f>G68</f>
        <v>520</v>
      </c>
      <c r="H67" s="367">
        <f>H68</f>
        <v>520</v>
      </c>
    </row>
    <row r="68" spans="1:8" s="245" customFormat="1" ht="47.65" customHeight="1" x14ac:dyDescent="0.15">
      <c r="A68" s="48" t="s">
        <v>220</v>
      </c>
      <c r="B68" s="49"/>
      <c r="C68" s="49" t="s">
        <v>59</v>
      </c>
      <c r="D68" s="49" t="s">
        <v>201</v>
      </c>
      <c r="E68" s="49" t="s">
        <v>85</v>
      </c>
      <c r="F68" s="49"/>
      <c r="G68" s="376">
        <f>G69</f>
        <v>520</v>
      </c>
      <c r="H68" s="376">
        <f>H69</f>
        <v>520</v>
      </c>
    </row>
    <row r="69" spans="1:8" s="255" customFormat="1" ht="30.75" customHeight="1" x14ac:dyDescent="0.2">
      <c r="A69" s="50" t="s">
        <v>482</v>
      </c>
      <c r="B69" s="51"/>
      <c r="C69" s="51" t="s">
        <v>59</v>
      </c>
      <c r="D69" s="51" t="s">
        <v>201</v>
      </c>
      <c r="E69" s="51" t="s">
        <v>501</v>
      </c>
      <c r="F69" s="51"/>
      <c r="G69" s="377">
        <f>SUM(G70+G74)</f>
        <v>520</v>
      </c>
      <c r="H69" s="377">
        <f>SUM(H70+H74)</f>
        <v>520</v>
      </c>
    </row>
    <row r="70" spans="1:8" s="255" customFormat="1" ht="56.25" customHeight="1" x14ac:dyDescent="0.2">
      <c r="A70" s="38" t="s">
        <v>502</v>
      </c>
      <c r="B70" s="51"/>
      <c r="C70" s="34" t="s">
        <v>59</v>
      </c>
      <c r="D70" s="34" t="s">
        <v>201</v>
      </c>
      <c r="E70" s="34" t="s">
        <v>503</v>
      </c>
      <c r="F70" s="51"/>
      <c r="G70" s="377">
        <f>SUM(G71)</f>
        <v>60</v>
      </c>
      <c r="H70" s="377">
        <f>SUM(H71)</f>
        <v>60</v>
      </c>
    </row>
    <row r="71" spans="1:8" s="255" customFormat="1" ht="45" customHeight="1" x14ac:dyDescent="0.2">
      <c r="A71" s="38" t="s">
        <v>504</v>
      </c>
      <c r="B71" s="34"/>
      <c r="C71" s="34" t="s">
        <v>59</v>
      </c>
      <c r="D71" s="34" t="s">
        <v>201</v>
      </c>
      <c r="E71" s="34" t="s">
        <v>505</v>
      </c>
      <c r="F71" s="34"/>
      <c r="G71" s="352">
        <f>G73</f>
        <v>60</v>
      </c>
      <c r="H71" s="352">
        <f>H73</f>
        <v>60</v>
      </c>
    </row>
    <row r="72" spans="1:8" s="255" customFormat="1" ht="32.25" customHeight="1" x14ac:dyDescent="0.2">
      <c r="A72" s="31" t="s">
        <v>36</v>
      </c>
      <c r="B72" s="34"/>
      <c r="C72" s="34" t="s">
        <v>59</v>
      </c>
      <c r="D72" s="34" t="s">
        <v>201</v>
      </c>
      <c r="E72" s="34" t="s">
        <v>505</v>
      </c>
      <c r="F72" s="34" t="s">
        <v>139</v>
      </c>
      <c r="G72" s="352">
        <f>G73</f>
        <v>60</v>
      </c>
      <c r="H72" s="352">
        <f>H73</f>
        <v>60</v>
      </c>
    </row>
    <row r="73" spans="1:8" s="255" customFormat="1" ht="32.25" customHeight="1" x14ac:dyDescent="0.2">
      <c r="A73" s="52" t="s">
        <v>140</v>
      </c>
      <c r="B73" s="34"/>
      <c r="C73" s="34" t="s">
        <v>59</v>
      </c>
      <c r="D73" s="34" t="s">
        <v>201</v>
      </c>
      <c r="E73" s="34" t="s">
        <v>505</v>
      </c>
      <c r="F73" s="34" t="s">
        <v>141</v>
      </c>
      <c r="G73" s="352">
        <v>60</v>
      </c>
      <c r="H73" s="352">
        <v>60</v>
      </c>
    </row>
    <row r="74" spans="1:8" s="255" customFormat="1" ht="36.75" customHeight="1" x14ac:dyDescent="0.2">
      <c r="A74" s="38" t="s">
        <v>506</v>
      </c>
      <c r="B74" s="34"/>
      <c r="C74" s="34" t="s">
        <v>59</v>
      </c>
      <c r="D74" s="34" t="s">
        <v>201</v>
      </c>
      <c r="E74" s="34" t="s">
        <v>507</v>
      </c>
      <c r="F74" s="34"/>
      <c r="G74" s="377">
        <f>SUM(G75)</f>
        <v>460</v>
      </c>
      <c r="H74" s="377">
        <f>SUM(H75)</f>
        <v>460</v>
      </c>
    </row>
    <row r="75" spans="1:8" s="255" customFormat="1" ht="30" customHeight="1" x14ac:dyDescent="0.2">
      <c r="A75" s="38" t="s">
        <v>88</v>
      </c>
      <c r="B75" s="34"/>
      <c r="C75" s="34" t="s">
        <v>59</v>
      </c>
      <c r="D75" s="34" t="s">
        <v>201</v>
      </c>
      <c r="E75" s="34" t="s">
        <v>508</v>
      </c>
      <c r="F75" s="34"/>
      <c r="G75" s="352">
        <f>G77</f>
        <v>460</v>
      </c>
      <c r="H75" s="352">
        <f>H77</f>
        <v>460</v>
      </c>
    </row>
    <row r="76" spans="1:8" s="255" customFormat="1" ht="31.5" customHeight="1" x14ac:dyDescent="0.2">
      <c r="A76" s="31" t="s">
        <v>36</v>
      </c>
      <c r="B76" s="34"/>
      <c r="C76" s="34" t="s">
        <v>59</v>
      </c>
      <c r="D76" s="34" t="s">
        <v>201</v>
      </c>
      <c r="E76" s="34" t="s">
        <v>508</v>
      </c>
      <c r="F76" s="34" t="s">
        <v>139</v>
      </c>
      <c r="G76" s="352">
        <f>G77</f>
        <v>460</v>
      </c>
      <c r="H76" s="352">
        <f>H77</f>
        <v>460</v>
      </c>
    </row>
    <row r="77" spans="1:8" s="255" customFormat="1" ht="41.25" customHeight="1" x14ac:dyDescent="0.2">
      <c r="A77" s="52" t="s">
        <v>140</v>
      </c>
      <c r="B77" s="34"/>
      <c r="C77" s="34" t="s">
        <v>59</v>
      </c>
      <c r="D77" s="34" t="s">
        <v>201</v>
      </c>
      <c r="E77" s="34" t="s">
        <v>508</v>
      </c>
      <c r="F77" s="34" t="s">
        <v>141</v>
      </c>
      <c r="G77" s="352">
        <v>460</v>
      </c>
      <c r="H77" s="352">
        <v>460</v>
      </c>
    </row>
    <row r="78" spans="1:8" s="262" customFormat="1" ht="33.4" customHeight="1" x14ac:dyDescent="0.2">
      <c r="A78" s="21" t="s">
        <v>266</v>
      </c>
      <c r="B78" s="22"/>
      <c r="C78" s="22" t="s">
        <v>59</v>
      </c>
      <c r="D78" s="22" t="s">
        <v>267</v>
      </c>
      <c r="E78" s="22"/>
      <c r="F78" s="22"/>
      <c r="G78" s="367">
        <f t="shared" ref="G78:H80" si="1">G79</f>
        <v>2067.66</v>
      </c>
      <c r="H78" s="367">
        <f t="shared" si="1"/>
        <v>2135.56</v>
      </c>
    </row>
    <row r="79" spans="1:8" s="262" customFormat="1" ht="46.15" customHeight="1" x14ac:dyDescent="0.2">
      <c r="A79" s="48" t="s">
        <v>12</v>
      </c>
      <c r="B79" s="49"/>
      <c r="C79" s="49" t="s">
        <v>59</v>
      </c>
      <c r="D79" s="49" t="s">
        <v>267</v>
      </c>
      <c r="E79" s="49" t="s">
        <v>13</v>
      </c>
      <c r="F79" s="49"/>
      <c r="G79" s="376">
        <f t="shared" si="1"/>
        <v>2067.66</v>
      </c>
      <c r="H79" s="376">
        <f t="shared" si="1"/>
        <v>2135.56</v>
      </c>
    </row>
    <row r="80" spans="1:8" s="262" customFormat="1" ht="38.25" x14ac:dyDescent="0.2">
      <c r="A80" s="50" t="s">
        <v>270</v>
      </c>
      <c r="B80" s="51"/>
      <c r="C80" s="51" t="s">
        <v>59</v>
      </c>
      <c r="D80" s="51" t="s">
        <v>267</v>
      </c>
      <c r="E80" s="51" t="s">
        <v>15</v>
      </c>
      <c r="F80" s="51"/>
      <c r="G80" s="377">
        <f t="shared" si="1"/>
        <v>2067.66</v>
      </c>
      <c r="H80" s="377">
        <f t="shared" si="1"/>
        <v>2135.56</v>
      </c>
    </row>
    <row r="81" spans="1:8" s="262" customFormat="1" ht="21.75" customHeight="1" x14ac:dyDescent="0.2">
      <c r="A81" s="38" t="s">
        <v>16</v>
      </c>
      <c r="B81" s="51"/>
      <c r="C81" s="34" t="s">
        <v>59</v>
      </c>
      <c r="D81" s="34" t="s">
        <v>267</v>
      </c>
      <c r="E81" s="34" t="s">
        <v>17</v>
      </c>
      <c r="F81" s="51"/>
      <c r="G81" s="352">
        <f>SUM(G82+G87)</f>
        <v>2067.66</v>
      </c>
      <c r="H81" s="352">
        <f>SUM(H82+H87)</f>
        <v>2135.56</v>
      </c>
    </row>
    <row r="82" spans="1:8" s="262" customFormat="1" ht="58.5" customHeight="1" x14ac:dyDescent="0.2">
      <c r="A82" s="38" t="s">
        <v>264</v>
      </c>
      <c r="B82" s="34"/>
      <c r="C82" s="34" t="s">
        <v>59</v>
      </c>
      <c r="D82" s="34" t="s">
        <v>267</v>
      </c>
      <c r="E82" s="34" t="s">
        <v>265</v>
      </c>
      <c r="F82" s="34"/>
      <c r="G82" s="352">
        <f>G83+G85</f>
        <v>2057.1</v>
      </c>
      <c r="H82" s="352">
        <f>H83+H85</f>
        <v>2125</v>
      </c>
    </row>
    <row r="83" spans="1:8" s="262" customFormat="1" ht="63.75" x14ac:dyDescent="0.2">
      <c r="A83" s="192" t="s">
        <v>210</v>
      </c>
      <c r="B83" s="34"/>
      <c r="C83" s="34" t="s">
        <v>59</v>
      </c>
      <c r="D83" s="34" t="s">
        <v>267</v>
      </c>
      <c r="E83" s="34" t="s">
        <v>265</v>
      </c>
      <c r="F83" s="34" t="s">
        <v>146</v>
      </c>
      <c r="G83" s="352">
        <f>G84</f>
        <v>1996.048</v>
      </c>
      <c r="H83" s="352">
        <f>H84</f>
        <v>2063.9479999999999</v>
      </c>
    </row>
    <row r="84" spans="1:8" s="262" customFormat="1" ht="25.5" x14ac:dyDescent="0.2">
      <c r="A84" s="52" t="s">
        <v>147</v>
      </c>
      <c r="B84" s="34"/>
      <c r="C84" s="34" t="s">
        <v>59</v>
      </c>
      <c r="D84" s="34" t="s">
        <v>267</v>
      </c>
      <c r="E84" s="34" t="s">
        <v>265</v>
      </c>
      <c r="F84" s="34" t="s">
        <v>148</v>
      </c>
      <c r="G84" s="352">
        <v>1996.048</v>
      </c>
      <c r="H84" s="352">
        <v>2063.9479999999999</v>
      </c>
    </row>
    <row r="85" spans="1:8" s="262" customFormat="1" ht="25.5" x14ac:dyDescent="0.2">
      <c r="A85" s="38" t="s">
        <v>36</v>
      </c>
      <c r="B85" s="34"/>
      <c r="C85" s="34" t="s">
        <v>59</v>
      </c>
      <c r="D85" s="34" t="s">
        <v>267</v>
      </c>
      <c r="E85" s="34" t="s">
        <v>265</v>
      </c>
      <c r="F85" s="34" t="s">
        <v>139</v>
      </c>
      <c r="G85" s="352">
        <f>G86</f>
        <v>61.051999999999992</v>
      </c>
      <c r="H85" s="352">
        <f>H86</f>
        <v>61.051999999999992</v>
      </c>
    </row>
    <row r="86" spans="1:8" s="262" customFormat="1" ht="25.5" x14ac:dyDescent="0.2">
      <c r="A86" s="38" t="s">
        <v>140</v>
      </c>
      <c r="B86" s="34"/>
      <c r="C86" s="34" t="s">
        <v>59</v>
      </c>
      <c r="D86" s="34" t="s">
        <v>267</v>
      </c>
      <c r="E86" s="34" t="s">
        <v>265</v>
      </c>
      <c r="F86" s="34" t="s">
        <v>141</v>
      </c>
      <c r="G86" s="352">
        <f>50.352+10.7</f>
        <v>61.051999999999992</v>
      </c>
      <c r="H86" s="352">
        <f>50.352+10.7</f>
        <v>61.051999999999992</v>
      </c>
    </row>
    <row r="87" spans="1:8" s="262" customFormat="1" ht="51" x14ac:dyDescent="0.2">
      <c r="A87" s="192" t="s">
        <v>271</v>
      </c>
      <c r="B87" s="34"/>
      <c r="C87" s="34" t="s">
        <v>59</v>
      </c>
      <c r="D87" s="34" t="s">
        <v>267</v>
      </c>
      <c r="E87" s="34" t="s">
        <v>269</v>
      </c>
      <c r="F87" s="34"/>
      <c r="G87" s="352">
        <f>G88+G90</f>
        <v>10.559999999999999</v>
      </c>
      <c r="H87" s="352">
        <f>H88+H90</f>
        <v>10.559999999999999</v>
      </c>
    </row>
    <row r="88" spans="1:8" s="262" customFormat="1" ht="63.75" hidden="1" x14ac:dyDescent="0.2">
      <c r="A88" s="52" t="s">
        <v>210</v>
      </c>
      <c r="B88" s="34"/>
      <c r="C88" s="34" t="s">
        <v>59</v>
      </c>
      <c r="D88" s="34" t="s">
        <v>267</v>
      </c>
      <c r="E88" s="34" t="s">
        <v>269</v>
      </c>
      <c r="F88" s="34" t="s">
        <v>146</v>
      </c>
      <c r="G88" s="352">
        <f>G89</f>
        <v>0</v>
      </c>
      <c r="H88" s="352">
        <f>H89</f>
        <v>0</v>
      </c>
    </row>
    <row r="89" spans="1:8" s="262" customFormat="1" ht="25.5" hidden="1" x14ac:dyDescent="0.2">
      <c r="A89" s="38" t="s">
        <v>147</v>
      </c>
      <c r="B89" s="51"/>
      <c r="C89" s="34" t="s">
        <v>59</v>
      </c>
      <c r="D89" s="34" t="s">
        <v>267</v>
      </c>
      <c r="E89" s="34" t="s">
        <v>269</v>
      </c>
      <c r="F89" s="51" t="s">
        <v>148</v>
      </c>
      <c r="G89" s="352">
        <v>0</v>
      </c>
      <c r="H89" s="352">
        <v>0</v>
      </c>
    </row>
    <row r="90" spans="1:8" s="262" customFormat="1" ht="30" customHeight="1" x14ac:dyDescent="0.2">
      <c r="A90" s="38" t="s">
        <v>36</v>
      </c>
      <c r="B90" s="34"/>
      <c r="C90" s="34" t="s">
        <v>59</v>
      </c>
      <c r="D90" s="34" t="s">
        <v>267</v>
      </c>
      <c r="E90" s="34" t="s">
        <v>269</v>
      </c>
      <c r="F90" s="34" t="s">
        <v>139</v>
      </c>
      <c r="G90" s="352">
        <f>G91</f>
        <v>10.559999999999999</v>
      </c>
      <c r="H90" s="352">
        <f>H91</f>
        <v>10.559999999999999</v>
      </c>
    </row>
    <row r="91" spans="1:8" s="262" customFormat="1" ht="31.5" customHeight="1" x14ac:dyDescent="0.2">
      <c r="A91" s="192" t="s">
        <v>140</v>
      </c>
      <c r="B91" s="34"/>
      <c r="C91" s="34" t="s">
        <v>59</v>
      </c>
      <c r="D91" s="34" t="s">
        <v>267</v>
      </c>
      <c r="E91" s="34" t="s">
        <v>269</v>
      </c>
      <c r="F91" s="34" t="s">
        <v>141</v>
      </c>
      <c r="G91" s="352">
        <f>10.7-0.14</f>
        <v>10.559999999999999</v>
      </c>
      <c r="H91" s="352">
        <f>10.7-0.14</f>
        <v>10.559999999999999</v>
      </c>
    </row>
    <row r="92" spans="1:8" s="255" customFormat="1" ht="29.25" customHeight="1" x14ac:dyDescent="0.2">
      <c r="A92" s="21" t="s">
        <v>222</v>
      </c>
      <c r="B92" s="22"/>
      <c r="C92" s="22" t="s">
        <v>47</v>
      </c>
      <c r="D92" s="22"/>
      <c r="E92" s="22"/>
      <c r="F92" s="22"/>
      <c r="G92" s="367">
        <f>G93+G121</f>
        <v>14154.9558</v>
      </c>
      <c r="H92" s="367">
        <f>H93+H121</f>
        <v>2819.893</v>
      </c>
    </row>
    <row r="93" spans="1:8" s="255" customFormat="1" ht="31.5" customHeight="1" x14ac:dyDescent="0.2">
      <c r="A93" s="21" t="s">
        <v>92</v>
      </c>
      <c r="B93" s="22"/>
      <c r="C93" s="22" t="s">
        <v>47</v>
      </c>
      <c r="D93" s="22" t="s">
        <v>87</v>
      </c>
      <c r="E93" s="22"/>
      <c r="F93" s="22"/>
      <c r="G93" s="367">
        <f>G94</f>
        <v>13154.9558</v>
      </c>
      <c r="H93" s="367">
        <f>H94</f>
        <v>1819.893</v>
      </c>
    </row>
    <row r="94" spans="1:8" s="255" customFormat="1" ht="42.4" customHeight="1" x14ac:dyDescent="0.2">
      <c r="A94" s="249" t="s">
        <v>223</v>
      </c>
      <c r="B94" s="250"/>
      <c r="C94" s="250" t="s">
        <v>47</v>
      </c>
      <c r="D94" s="250" t="s">
        <v>87</v>
      </c>
      <c r="E94" s="250" t="s">
        <v>90</v>
      </c>
      <c r="F94" s="244"/>
      <c r="G94" s="376">
        <f>G95+G100</f>
        <v>13154.9558</v>
      </c>
      <c r="H94" s="376">
        <f>H95+H100</f>
        <v>1819.893</v>
      </c>
    </row>
    <row r="95" spans="1:8" s="255" customFormat="1" ht="33.4" customHeight="1" x14ac:dyDescent="0.2">
      <c r="A95" s="251" t="s">
        <v>482</v>
      </c>
      <c r="B95" s="252"/>
      <c r="C95" s="252" t="s">
        <v>47</v>
      </c>
      <c r="D95" s="252" t="s">
        <v>87</v>
      </c>
      <c r="E95" s="252" t="s">
        <v>509</v>
      </c>
      <c r="F95" s="252"/>
      <c r="G95" s="377">
        <f>G96</f>
        <v>1754.96</v>
      </c>
      <c r="H95" s="377">
        <f>H96</f>
        <v>1819.893</v>
      </c>
    </row>
    <row r="96" spans="1:8" s="255" customFormat="1" ht="77.25" customHeight="1" x14ac:dyDescent="0.2">
      <c r="A96" s="254" t="s">
        <v>510</v>
      </c>
      <c r="B96" s="244"/>
      <c r="C96" s="244" t="s">
        <v>47</v>
      </c>
      <c r="D96" s="244" t="s">
        <v>87</v>
      </c>
      <c r="E96" s="244" t="s">
        <v>511</v>
      </c>
      <c r="F96" s="244"/>
      <c r="G96" s="352">
        <f>G97</f>
        <v>1754.96</v>
      </c>
      <c r="H96" s="352">
        <f>H97</f>
        <v>1819.893</v>
      </c>
    </row>
    <row r="97" spans="1:8" s="255" customFormat="1" ht="33" customHeight="1" x14ac:dyDescent="0.2">
      <c r="A97" s="254" t="s">
        <v>91</v>
      </c>
      <c r="B97" s="244"/>
      <c r="C97" s="244" t="s">
        <v>47</v>
      </c>
      <c r="D97" s="244" t="s">
        <v>87</v>
      </c>
      <c r="E97" s="418" t="s">
        <v>512</v>
      </c>
      <c r="F97" s="244"/>
      <c r="G97" s="352">
        <v>1754.96</v>
      </c>
      <c r="H97" s="352">
        <v>1819.893</v>
      </c>
    </row>
    <row r="98" spans="1:8" s="255" customFormat="1" ht="28.5" customHeight="1" x14ac:dyDescent="0.2">
      <c r="A98" s="192" t="s">
        <v>36</v>
      </c>
      <c r="B98" s="244"/>
      <c r="C98" s="244" t="s">
        <v>47</v>
      </c>
      <c r="D98" s="244" t="s">
        <v>87</v>
      </c>
      <c r="E98" s="418" t="s">
        <v>512</v>
      </c>
      <c r="F98" s="244" t="s">
        <v>139</v>
      </c>
      <c r="G98" s="352">
        <f>G99</f>
        <v>1754.96</v>
      </c>
      <c r="H98" s="352">
        <f>H99</f>
        <v>1819.893</v>
      </c>
    </row>
    <row r="99" spans="1:8" s="255" customFormat="1" ht="36.75" customHeight="1" x14ac:dyDescent="0.2">
      <c r="A99" s="192" t="s">
        <v>140</v>
      </c>
      <c r="B99" s="244"/>
      <c r="C99" s="244" t="s">
        <v>47</v>
      </c>
      <c r="D99" s="244" t="s">
        <v>87</v>
      </c>
      <c r="E99" s="418" t="s">
        <v>512</v>
      </c>
      <c r="F99" s="244" t="s">
        <v>141</v>
      </c>
      <c r="G99" s="352">
        <v>1754.96</v>
      </c>
      <c r="H99" s="352">
        <v>1819.893</v>
      </c>
    </row>
    <row r="100" spans="1:8" s="255" customFormat="1" ht="36.75" customHeight="1" x14ac:dyDescent="0.2">
      <c r="A100" s="192" t="s">
        <v>516</v>
      </c>
      <c r="B100" s="418"/>
      <c r="C100" s="418" t="s">
        <v>47</v>
      </c>
      <c r="D100" s="418" t="s">
        <v>87</v>
      </c>
      <c r="E100" s="418" t="s">
        <v>517</v>
      </c>
      <c r="F100" s="418"/>
      <c r="G100" s="352">
        <f t="shared" ref="G100:H103" si="2">G101</f>
        <v>11399.995800000001</v>
      </c>
      <c r="H100" s="352">
        <f t="shared" si="2"/>
        <v>0</v>
      </c>
    </row>
    <row r="101" spans="1:8" s="255" customFormat="1" ht="36.75" customHeight="1" x14ac:dyDescent="0.2">
      <c r="A101" s="192" t="s">
        <v>518</v>
      </c>
      <c r="B101" s="418"/>
      <c r="C101" s="418" t="s">
        <v>47</v>
      </c>
      <c r="D101" s="418" t="s">
        <v>87</v>
      </c>
      <c r="E101" s="418" t="s">
        <v>519</v>
      </c>
      <c r="F101" s="418"/>
      <c r="G101" s="352">
        <f t="shared" si="2"/>
        <v>11399.995800000001</v>
      </c>
      <c r="H101" s="352">
        <f t="shared" si="2"/>
        <v>0</v>
      </c>
    </row>
    <row r="102" spans="1:8" s="255" customFormat="1" ht="55.5" customHeight="1" x14ac:dyDescent="0.2">
      <c r="A102" s="254" t="s">
        <v>520</v>
      </c>
      <c r="B102" s="244"/>
      <c r="C102" s="244" t="s">
        <v>47</v>
      </c>
      <c r="D102" s="244" t="s">
        <v>87</v>
      </c>
      <c r="E102" s="418" t="s">
        <v>521</v>
      </c>
      <c r="F102" s="244"/>
      <c r="G102" s="352">
        <f t="shared" si="2"/>
        <v>11399.995800000001</v>
      </c>
      <c r="H102" s="352">
        <f t="shared" si="2"/>
        <v>0</v>
      </c>
    </row>
    <row r="103" spans="1:8" s="255" customFormat="1" ht="31.5" customHeight="1" x14ac:dyDescent="0.2">
      <c r="A103" s="192" t="s">
        <v>36</v>
      </c>
      <c r="B103" s="244"/>
      <c r="C103" s="244" t="s">
        <v>47</v>
      </c>
      <c r="D103" s="244" t="s">
        <v>87</v>
      </c>
      <c r="E103" s="418" t="s">
        <v>521</v>
      </c>
      <c r="F103" s="244" t="s">
        <v>139</v>
      </c>
      <c r="G103" s="352">
        <f t="shared" si="2"/>
        <v>11399.995800000001</v>
      </c>
      <c r="H103" s="352">
        <f t="shared" si="2"/>
        <v>0</v>
      </c>
    </row>
    <row r="104" spans="1:8" s="255" customFormat="1" ht="36" customHeight="1" x14ac:dyDescent="0.2">
      <c r="A104" s="192" t="s">
        <v>140</v>
      </c>
      <c r="B104" s="244"/>
      <c r="C104" s="244" t="s">
        <v>47</v>
      </c>
      <c r="D104" s="244" t="s">
        <v>87</v>
      </c>
      <c r="E104" s="418" t="s">
        <v>521</v>
      </c>
      <c r="F104" s="244" t="s">
        <v>141</v>
      </c>
      <c r="G104" s="352">
        <v>11399.995800000001</v>
      </c>
      <c r="H104" s="352">
        <v>0</v>
      </c>
    </row>
    <row r="105" spans="1:8" s="255" customFormat="1" ht="34.5" hidden="1" customHeight="1" x14ac:dyDescent="0.2">
      <c r="A105" s="254" t="s">
        <v>95</v>
      </c>
      <c r="B105" s="244"/>
      <c r="C105" s="244" t="s">
        <v>47</v>
      </c>
      <c r="D105" s="244" t="s">
        <v>87</v>
      </c>
      <c r="E105" s="244" t="s">
        <v>96</v>
      </c>
      <c r="F105" s="244"/>
      <c r="G105" s="352">
        <f>G106</f>
        <v>0</v>
      </c>
      <c r="H105" s="352">
        <f>H106</f>
        <v>0</v>
      </c>
    </row>
    <row r="106" spans="1:8" s="255" customFormat="1" ht="0.75" hidden="1" customHeight="1" x14ac:dyDescent="0.2">
      <c r="A106" s="192" t="s">
        <v>36</v>
      </c>
      <c r="B106" s="244"/>
      <c r="C106" s="244" t="s">
        <v>47</v>
      </c>
      <c r="D106" s="244" t="s">
        <v>87</v>
      </c>
      <c r="E106" s="244" t="s">
        <v>96</v>
      </c>
      <c r="F106" s="244" t="s">
        <v>139</v>
      </c>
      <c r="G106" s="352">
        <f>G107</f>
        <v>0</v>
      </c>
      <c r="H106" s="352">
        <f>H107</f>
        <v>0</v>
      </c>
    </row>
    <row r="107" spans="1:8" s="255" customFormat="1" ht="37.5" hidden="1" customHeight="1" x14ac:dyDescent="0.2">
      <c r="A107" s="192" t="s">
        <v>140</v>
      </c>
      <c r="B107" s="244"/>
      <c r="C107" s="244" t="s">
        <v>47</v>
      </c>
      <c r="D107" s="244" t="s">
        <v>87</v>
      </c>
      <c r="E107" s="244" t="s">
        <v>96</v>
      </c>
      <c r="F107" s="244" t="s">
        <v>141</v>
      </c>
      <c r="G107" s="352">
        <v>0</v>
      </c>
      <c r="H107" s="352">
        <v>0</v>
      </c>
    </row>
    <row r="108" spans="1:8" s="262" customFormat="1" ht="45.75" hidden="1" customHeight="1" x14ac:dyDescent="0.2">
      <c r="A108" s="254" t="s">
        <v>98</v>
      </c>
      <c r="B108" s="244"/>
      <c r="C108" s="244" t="s">
        <v>47</v>
      </c>
      <c r="D108" s="244" t="s">
        <v>87</v>
      </c>
      <c r="E108" s="244" t="s">
        <v>97</v>
      </c>
      <c r="F108" s="244"/>
      <c r="G108" s="352">
        <f>G109</f>
        <v>0</v>
      </c>
      <c r="H108" s="352">
        <f>H109</f>
        <v>0</v>
      </c>
    </row>
    <row r="109" spans="1:8" s="262" customFormat="1" ht="49.5" hidden="1" customHeight="1" x14ac:dyDescent="0.2">
      <c r="A109" s="192" t="s">
        <v>36</v>
      </c>
      <c r="B109" s="244"/>
      <c r="C109" s="244" t="s">
        <v>47</v>
      </c>
      <c r="D109" s="244" t="s">
        <v>87</v>
      </c>
      <c r="E109" s="244" t="s">
        <v>97</v>
      </c>
      <c r="F109" s="244" t="s">
        <v>139</v>
      </c>
      <c r="G109" s="352">
        <f>G110</f>
        <v>0</v>
      </c>
      <c r="H109" s="352">
        <f>H110</f>
        <v>0</v>
      </c>
    </row>
    <row r="110" spans="1:8" s="262" customFormat="1" ht="39" hidden="1" customHeight="1" x14ac:dyDescent="0.2">
      <c r="A110" s="192" t="s">
        <v>140</v>
      </c>
      <c r="B110" s="244"/>
      <c r="C110" s="244" t="s">
        <v>47</v>
      </c>
      <c r="D110" s="244" t="s">
        <v>87</v>
      </c>
      <c r="E110" s="244" t="s">
        <v>97</v>
      </c>
      <c r="F110" s="244" t="s">
        <v>141</v>
      </c>
      <c r="G110" s="352">
        <v>0</v>
      </c>
      <c r="H110" s="352">
        <v>0</v>
      </c>
    </row>
    <row r="111" spans="1:8" s="255" customFormat="1" ht="39" hidden="1" customHeight="1" x14ac:dyDescent="0.2">
      <c r="A111" s="195" t="s">
        <v>276</v>
      </c>
      <c r="B111" s="252"/>
      <c r="C111" s="252" t="s">
        <v>47</v>
      </c>
      <c r="D111" s="252" t="s">
        <v>87</v>
      </c>
      <c r="E111" s="252" t="s">
        <v>99</v>
      </c>
      <c r="F111" s="247"/>
      <c r="G111" s="377">
        <f>G112</f>
        <v>0</v>
      </c>
      <c r="H111" s="377">
        <f>H112</f>
        <v>0</v>
      </c>
    </row>
    <row r="112" spans="1:8" s="255" customFormat="1" ht="37.5" hidden="1" customHeight="1" x14ac:dyDescent="0.2">
      <c r="A112" s="254" t="s">
        <v>100</v>
      </c>
      <c r="B112" s="244"/>
      <c r="C112" s="244" t="s">
        <v>47</v>
      </c>
      <c r="D112" s="244" t="s">
        <v>87</v>
      </c>
      <c r="E112" s="244" t="s">
        <v>101</v>
      </c>
      <c r="F112" s="250"/>
      <c r="G112" s="352">
        <f>G113</f>
        <v>0</v>
      </c>
      <c r="H112" s="352">
        <f>H113</f>
        <v>0</v>
      </c>
    </row>
    <row r="113" spans="1:8" s="255" customFormat="1" ht="39.75" hidden="1" customHeight="1" x14ac:dyDescent="0.2">
      <c r="A113" s="254" t="s">
        <v>102</v>
      </c>
      <c r="B113" s="244"/>
      <c r="C113" s="244" t="s">
        <v>47</v>
      </c>
      <c r="D113" s="244" t="s">
        <v>87</v>
      </c>
      <c r="E113" s="244" t="s">
        <v>103</v>
      </c>
      <c r="F113" s="250"/>
      <c r="G113" s="352">
        <f>SUM(G115)</f>
        <v>0</v>
      </c>
      <c r="H113" s="352">
        <f>SUM(H115)</f>
        <v>0</v>
      </c>
    </row>
    <row r="114" spans="1:8" s="255" customFormat="1" ht="36" hidden="1" customHeight="1" x14ac:dyDescent="0.2">
      <c r="A114" s="192" t="s">
        <v>36</v>
      </c>
      <c r="B114" s="244"/>
      <c r="C114" s="244" t="s">
        <v>47</v>
      </c>
      <c r="D114" s="244" t="s">
        <v>87</v>
      </c>
      <c r="E114" s="244" t="s">
        <v>103</v>
      </c>
      <c r="F114" s="244" t="s">
        <v>139</v>
      </c>
      <c r="G114" s="352">
        <f>G115</f>
        <v>0</v>
      </c>
      <c r="H114" s="352">
        <f>H115</f>
        <v>0</v>
      </c>
    </row>
    <row r="115" spans="1:8" s="255" customFormat="1" ht="36.75" hidden="1" customHeight="1" x14ac:dyDescent="0.2">
      <c r="A115" s="192" t="s">
        <v>140</v>
      </c>
      <c r="B115" s="244"/>
      <c r="C115" s="244" t="s">
        <v>47</v>
      </c>
      <c r="D115" s="244" t="s">
        <v>87</v>
      </c>
      <c r="E115" s="244" t="s">
        <v>103</v>
      </c>
      <c r="F115" s="244" t="s">
        <v>141</v>
      </c>
      <c r="G115" s="352">
        <v>0</v>
      </c>
      <c r="H115" s="352">
        <v>0</v>
      </c>
    </row>
    <row r="116" spans="1:8" s="255" customFormat="1" ht="37.5" hidden="1" customHeight="1" x14ac:dyDescent="0.2">
      <c r="A116" s="36" t="s">
        <v>124</v>
      </c>
      <c r="B116" s="250"/>
      <c r="C116" s="54" t="s">
        <v>47</v>
      </c>
      <c r="D116" s="54" t="s">
        <v>87</v>
      </c>
      <c r="E116" s="54" t="s">
        <v>125</v>
      </c>
      <c r="F116" s="54"/>
      <c r="G116" s="376">
        <f>SUM(G117)</f>
        <v>0</v>
      </c>
      <c r="H116" s="376">
        <f>SUM(H117)</f>
        <v>0</v>
      </c>
    </row>
    <row r="117" spans="1:8" s="255" customFormat="1" ht="31.5" hidden="1" customHeight="1" x14ac:dyDescent="0.2">
      <c r="A117" s="55" t="s">
        <v>126</v>
      </c>
      <c r="B117" s="252"/>
      <c r="C117" s="56" t="s">
        <v>47</v>
      </c>
      <c r="D117" s="56" t="s">
        <v>87</v>
      </c>
      <c r="E117" s="56" t="s">
        <v>127</v>
      </c>
      <c r="F117" s="56"/>
      <c r="G117" s="377">
        <f>G118</f>
        <v>0</v>
      </c>
      <c r="H117" s="377">
        <f>H118</f>
        <v>0</v>
      </c>
    </row>
    <row r="118" spans="1:8" s="255" customFormat="1" ht="34.5" hidden="1" customHeight="1" x14ac:dyDescent="0.2">
      <c r="A118" s="58" t="s">
        <v>128</v>
      </c>
      <c r="B118" s="244"/>
      <c r="C118" s="59" t="s">
        <v>47</v>
      </c>
      <c r="D118" s="59" t="s">
        <v>87</v>
      </c>
      <c r="E118" s="59" t="s">
        <v>129</v>
      </c>
      <c r="F118" s="59"/>
      <c r="G118" s="352">
        <f>SUM(G120)</f>
        <v>0</v>
      </c>
      <c r="H118" s="352">
        <f>SUM(H120)</f>
        <v>0</v>
      </c>
    </row>
    <row r="119" spans="1:8" s="255" customFormat="1" ht="25.5" hidden="1" customHeight="1" x14ac:dyDescent="0.2">
      <c r="A119" s="192" t="s">
        <v>36</v>
      </c>
      <c r="B119" s="244"/>
      <c r="C119" s="59" t="s">
        <v>47</v>
      </c>
      <c r="D119" s="59" t="s">
        <v>87</v>
      </c>
      <c r="E119" s="59" t="s">
        <v>129</v>
      </c>
      <c r="F119" s="244" t="s">
        <v>139</v>
      </c>
      <c r="G119" s="352">
        <f>G120</f>
        <v>0</v>
      </c>
      <c r="H119" s="352">
        <f>H120</f>
        <v>0</v>
      </c>
    </row>
    <row r="120" spans="1:8" s="255" customFormat="1" ht="20.25" hidden="1" customHeight="1" x14ac:dyDescent="0.2">
      <c r="A120" s="52" t="s">
        <v>140</v>
      </c>
      <c r="B120" s="244"/>
      <c r="C120" s="59" t="s">
        <v>47</v>
      </c>
      <c r="D120" s="59" t="s">
        <v>87</v>
      </c>
      <c r="E120" s="59" t="s">
        <v>129</v>
      </c>
      <c r="F120" s="244" t="s">
        <v>141</v>
      </c>
      <c r="G120" s="352">
        <v>0</v>
      </c>
      <c r="H120" s="352">
        <v>0</v>
      </c>
    </row>
    <row r="121" spans="1:8" s="255" customFormat="1" ht="33.75" customHeight="1" x14ac:dyDescent="0.2">
      <c r="A121" s="438" t="s">
        <v>46</v>
      </c>
      <c r="B121" s="437"/>
      <c r="C121" s="437" t="s">
        <v>47</v>
      </c>
      <c r="D121" s="437" t="s">
        <v>48</v>
      </c>
      <c r="E121" s="437"/>
      <c r="F121" s="437"/>
      <c r="G121" s="439">
        <f>G122+G132+G127</f>
        <v>1000</v>
      </c>
      <c r="H121" s="439">
        <f>H122+H132+H127</f>
        <v>1000</v>
      </c>
    </row>
    <row r="122" spans="1:8" s="245" customFormat="1" ht="43.5" hidden="1" customHeight="1" x14ac:dyDescent="0.15">
      <c r="A122" s="249" t="s">
        <v>441</v>
      </c>
      <c r="B122" s="250"/>
      <c r="C122" s="250" t="s">
        <v>47</v>
      </c>
      <c r="D122" s="250" t="s">
        <v>48</v>
      </c>
      <c r="E122" s="250" t="s">
        <v>442</v>
      </c>
      <c r="F122" s="250"/>
      <c r="G122" s="376">
        <f>G123</f>
        <v>0</v>
      </c>
      <c r="H122" s="376">
        <f>H123</f>
        <v>0</v>
      </c>
    </row>
    <row r="123" spans="1:8" s="255" customFormat="1" ht="63" hidden="1" customHeight="1" x14ac:dyDescent="0.2">
      <c r="A123" s="263" t="s">
        <v>443</v>
      </c>
      <c r="B123" s="264"/>
      <c r="C123" s="252" t="s">
        <v>47</v>
      </c>
      <c r="D123" s="252" t="s">
        <v>48</v>
      </c>
      <c r="E123" s="252" t="s">
        <v>444</v>
      </c>
      <c r="F123" s="247"/>
      <c r="G123" s="377">
        <f>G124</f>
        <v>0</v>
      </c>
      <c r="H123" s="377">
        <f>H124</f>
        <v>0</v>
      </c>
    </row>
    <row r="124" spans="1:8" s="255" customFormat="1" ht="59.25" hidden="1" customHeight="1" x14ac:dyDescent="0.2">
      <c r="A124" s="265" t="s">
        <v>445</v>
      </c>
      <c r="B124" s="266"/>
      <c r="C124" s="244" t="s">
        <v>47</v>
      </c>
      <c r="D124" s="244" t="s">
        <v>48</v>
      </c>
      <c r="E124" s="34" t="s">
        <v>446</v>
      </c>
      <c r="F124" s="49"/>
      <c r="G124" s="352">
        <f>SUM(G126)</f>
        <v>0</v>
      </c>
      <c r="H124" s="352">
        <f>SUM(H126)</f>
        <v>0</v>
      </c>
    </row>
    <row r="125" spans="1:8" s="255" customFormat="1" ht="27.75" hidden="1" customHeight="1" x14ac:dyDescent="0.2">
      <c r="A125" s="192" t="s">
        <v>447</v>
      </c>
      <c r="B125" s="266"/>
      <c r="C125" s="244" t="s">
        <v>47</v>
      </c>
      <c r="D125" s="244" t="s">
        <v>48</v>
      </c>
      <c r="E125" s="34" t="s">
        <v>446</v>
      </c>
      <c r="F125" s="34" t="s">
        <v>448</v>
      </c>
      <c r="G125" s="352">
        <v>0</v>
      </c>
      <c r="H125" s="352">
        <v>0</v>
      </c>
    </row>
    <row r="126" spans="1:8" s="255" customFormat="1" ht="27.75" hidden="1" customHeight="1" x14ac:dyDescent="0.2">
      <c r="A126" s="192" t="s">
        <v>449</v>
      </c>
      <c r="B126" s="266"/>
      <c r="C126" s="244" t="s">
        <v>47</v>
      </c>
      <c r="D126" s="244" t="s">
        <v>48</v>
      </c>
      <c r="E126" s="34" t="s">
        <v>446</v>
      </c>
      <c r="F126" s="34" t="s">
        <v>450</v>
      </c>
      <c r="G126" s="352">
        <v>0</v>
      </c>
      <c r="H126" s="352">
        <v>0</v>
      </c>
    </row>
    <row r="127" spans="1:8" s="255" customFormat="1" ht="49.5" hidden="1" customHeight="1" x14ac:dyDescent="0.2">
      <c r="A127" s="249" t="s">
        <v>421</v>
      </c>
      <c r="B127" s="250"/>
      <c r="C127" s="250" t="s">
        <v>47</v>
      </c>
      <c r="D127" s="250" t="s">
        <v>48</v>
      </c>
      <c r="E127" s="250" t="s">
        <v>416</v>
      </c>
      <c r="F127" s="250"/>
      <c r="G127" s="376">
        <f>G128</f>
        <v>0</v>
      </c>
      <c r="H127" s="376">
        <v>0</v>
      </c>
    </row>
    <row r="128" spans="1:8" s="255" customFormat="1" ht="46.5" hidden="1" customHeight="1" x14ac:dyDescent="0.2">
      <c r="A128" s="265" t="s">
        <v>417</v>
      </c>
      <c r="B128" s="266"/>
      <c r="C128" s="244" t="s">
        <v>47</v>
      </c>
      <c r="D128" s="244" t="s">
        <v>48</v>
      </c>
      <c r="E128" s="244" t="s">
        <v>418</v>
      </c>
      <c r="F128" s="250"/>
      <c r="G128" s="352">
        <f>G129</f>
        <v>0</v>
      </c>
      <c r="H128" s="352">
        <v>0</v>
      </c>
    </row>
    <row r="129" spans="1:8" s="255" customFormat="1" ht="27.75" hidden="1" customHeight="1" x14ac:dyDescent="0.2">
      <c r="A129" s="265" t="s">
        <v>420</v>
      </c>
      <c r="B129" s="266"/>
      <c r="C129" s="244" t="s">
        <v>47</v>
      </c>
      <c r="D129" s="244" t="s">
        <v>48</v>
      </c>
      <c r="E129" s="34" t="s">
        <v>419</v>
      </c>
      <c r="F129" s="49"/>
      <c r="G129" s="352">
        <f>G130</f>
        <v>0</v>
      </c>
      <c r="H129" s="352">
        <v>0</v>
      </c>
    </row>
    <row r="130" spans="1:8" s="255" customFormat="1" ht="27.75" hidden="1" customHeight="1" x14ac:dyDescent="0.2">
      <c r="A130" s="192" t="s">
        <v>36</v>
      </c>
      <c r="B130" s="266"/>
      <c r="C130" s="244" t="s">
        <v>47</v>
      </c>
      <c r="D130" s="244" t="s">
        <v>48</v>
      </c>
      <c r="E130" s="34" t="s">
        <v>419</v>
      </c>
      <c r="F130" s="34" t="s">
        <v>139</v>
      </c>
      <c r="G130" s="352">
        <f>G131</f>
        <v>0</v>
      </c>
      <c r="H130" s="352">
        <v>0</v>
      </c>
    </row>
    <row r="131" spans="1:8" s="255" customFormat="1" ht="10.5" hidden="1" customHeight="1" x14ac:dyDescent="0.2">
      <c r="A131" s="192" t="s">
        <v>140</v>
      </c>
      <c r="B131" s="266"/>
      <c r="C131" s="244" t="s">
        <v>47</v>
      </c>
      <c r="D131" s="244" t="s">
        <v>48</v>
      </c>
      <c r="E131" s="34" t="s">
        <v>419</v>
      </c>
      <c r="F131" s="34" t="s">
        <v>141</v>
      </c>
      <c r="G131" s="352">
        <v>0</v>
      </c>
      <c r="H131" s="352">
        <v>0</v>
      </c>
    </row>
    <row r="132" spans="1:8" s="255" customFormat="1" ht="45.6" customHeight="1" x14ac:dyDescent="0.2">
      <c r="A132" s="36" t="s">
        <v>215</v>
      </c>
      <c r="B132" s="250"/>
      <c r="C132" s="250" t="s">
        <v>47</v>
      </c>
      <c r="D132" s="250" t="s">
        <v>48</v>
      </c>
      <c r="E132" s="250" t="s">
        <v>172</v>
      </c>
      <c r="F132" s="250"/>
      <c r="G132" s="376">
        <f>G133</f>
        <v>1000</v>
      </c>
      <c r="H132" s="376">
        <f>H133</f>
        <v>1000</v>
      </c>
    </row>
    <row r="133" spans="1:8" s="255" customFormat="1" ht="30" customHeight="1" x14ac:dyDescent="0.2">
      <c r="A133" s="55" t="s">
        <v>16</v>
      </c>
      <c r="B133" s="252"/>
      <c r="C133" s="252" t="s">
        <v>47</v>
      </c>
      <c r="D133" s="252" t="s">
        <v>48</v>
      </c>
      <c r="E133" s="252" t="s">
        <v>173</v>
      </c>
      <c r="F133" s="252"/>
      <c r="G133" s="377">
        <f>G134</f>
        <v>1000</v>
      </c>
      <c r="H133" s="377">
        <f>H134</f>
        <v>1000</v>
      </c>
    </row>
    <row r="134" spans="1:8" s="255" customFormat="1" ht="28.5" customHeight="1" x14ac:dyDescent="0.2">
      <c r="A134" s="58" t="s">
        <v>16</v>
      </c>
      <c r="B134" s="250"/>
      <c r="C134" s="244" t="s">
        <v>47</v>
      </c>
      <c r="D134" s="244" t="s">
        <v>48</v>
      </c>
      <c r="E134" s="244" t="s">
        <v>174</v>
      </c>
      <c r="F134" s="250"/>
      <c r="G134" s="352">
        <f>G135+G138+G141</f>
        <v>1000</v>
      </c>
      <c r="H134" s="352">
        <f>H135+H138+H141</f>
        <v>1000</v>
      </c>
    </row>
    <row r="135" spans="1:8" s="255" customFormat="1" ht="30" customHeight="1" x14ac:dyDescent="0.2">
      <c r="A135" s="254" t="s">
        <v>183</v>
      </c>
      <c r="B135" s="244"/>
      <c r="C135" s="244" t="s">
        <v>47</v>
      </c>
      <c r="D135" s="244" t="s">
        <v>48</v>
      </c>
      <c r="E135" s="244" t="s">
        <v>184</v>
      </c>
      <c r="F135" s="250"/>
      <c r="G135" s="352">
        <f>G137</f>
        <v>200</v>
      </c>
      <c r="H135" s="352">
        <f>H137</f>
        <v>200</v>
      </c>
    </row>
    <row r="136" spans="1:8" s="255" customFormat="1" ht="30" customHeight="1" x14ac:dyDescent="0.2">
      <c r="A136" s="192" t="s">
        <v>36</v>
      </c>
      <c r="B136" s="244"/>
      <c r="C136" s="244" t="s">
        <v>47</v>
      </c>
      <c r="D136" s="244" t="s">
        <v>48</v>
      </c>
      <c r="E136" s="244" t="s">
        <v>184</v>
      </c>
      <c r="F136" s="244" t="s">
        <v>139</v>
      </c>
      <c r="G136" s="352">
        <f>G137</f>
        <v>200</v>
      </c>
      <c r="H136" s="352">
        <f>H137</f>
        <v>200</v>
      </c>
    </row>
    <row r="137" spans="1:8" s="255" customFormat="1" ht="27" customHeight="1" x14ac:dyDescent="0.2">
      <c r="A137" s="192" t="s">
        <v>140</v>
      </c>
      <c r="B137" s="244"/>
      <c r="C137" s="244" t="s">
        <v>47</v>
      </c>
      <c r="D137" s="244" t="s">
        <v>48</v>
      </c>
      <c r="E137" s="244" t="s">
        <v>184</v>
      </c>
      <c r="F137" s="244" t="s">
        <v>141</v>
      </c>
      <c r="G137" s="352">
        <v>200</v>
      </c>
      <c r="H137" s="352">
        <v>200</v>
      </c>
    </row>
    <row r="138" spans="1:8" s="255" customFormat="1" ht="23.85" customHeight="1" x14ac:dyDescent="0.2">
      <c r="A138" s="254" t="s">
        <v>185</v>
      </c>
      <c r="B138" s="244"/>
      <c r="C138" s="244" t="s">
        <v>47</v>
      </c>
      <c r="D138" s="244" t="s">
        <v>48</v>
      </c>
      <c r="E138" s="244" t="s">
        <v>186</v>
      </c>
      <c r="F138" s="244"/>
      <c r="G138" s="352">
        <f>G140</f>
        <v>400</v>
      </c>
      <c r="H138" s="352">
        <f>H140</f>
        <v>400</v>
      </c>
    </row>
    <row r="139" spans="1:8" s="255" customFormat="1" ht="25.5" x14ac:dyDescent="0.2">
      <c r="A139" s="192" t="s">
        <v>36</v>
      </c>
      <c r="B139" s="244"/>
      <c r="C139" s="244" t="s">
        <v>47</v>
      </c>
      <c r="D139" s="244" t="s">
        <v>48</v>
      </c>
      <c r="E139" s="244" t="s">
        <v>186</v>
      </c>
      <c r="F139" s="244" t="s">
        <v>139</v>
      </c>
      <c r="G139" s="352">
        <f>G140</f>
        <v>400</v>
      </c>
      <c r="H139" s="352">
        <f>H140</f>
        <v>400</v>
      </c>
    </row>
    <row r="140" spans="1:8" s="255" customFormat="1" ht="24.75" customHeight="1" x14ac:dyDescent="0.2">
      <c r="A140" s="192" t="s">
        <v>140</v>
      </c>
      <c r="B140" s="244"/>
      <c r="C140" s="244" t="s">
        <v>47</v>
      </c>
      <c r="D140" s="244" t="s">
        <v>48</v>
      </c>
      <c r="E140" s="244" t="s">
        <v>186</v>
      </c>
      <c r="F140" s="244" t="s">
        <v>141</v>
      </c>
      <c r="G140" s="352">
        <v>400</v>
      </c>
      <c r="H140" s="352">
        <v>400</v>
      </c>
    </row>
    <row r="141" spans="1:8" s="255" customFormat="1" ht="27" customHeight="1" x14ac:dyDescent="0.2">
      <c r="A141" s="254" t="s">
        <v>187</v>
      </c>
      <c r="B141" s="244"/>
      <c r="C141" s="244" t="s">
        <v>47</v>
      </c>
      <c r="D141" s="244" t="s">
        <v>48</v>
      </c>
      <c r="E141" s="244" t="s">
        <v>188</v>
      </c>
      <c r="F141" s="244"/>
      <c r="G141" s="352">
        <f>SUM(G143:G143)</f>
        <v>400</v>
      </c>
      <c r="H141" s="352">
        <f>SUM(H143:H143)</f>
        <v>400</v>
      </c>
    </row>
    <row r="142" spans="1:8" s="255" customFormat="1" ht="25.5" customHeight="1" x14ac:dyDescent="0.2">
      <c r="A142" s="192" t="s">
        <v>36</v>
      </c>
      <c r="B142" s="244"/>
      <c r="C142" s="244" t="s">
        <v>47</v>
      </c>
      <c r="D142" s="244" t="s">
        <v>48</v>
      </c>
      <c r="E142" s="244" t="s">
        <v>188</v>
      </c>
      <c r="F142" s="244" t="s">
        <v>139</v>
      </c>
      <c r="G142" s="352">
        <f>G143</f>
        <v>400</v>
      </c>
      <c r="H142" s="352">
        <f>H143</f>
        <v>400</v>
      </c>
    </row>
    <row r="143" spans="1:8" s="255" customFormat="1" ht="26.25" customHeight="1" x14ac:dyDescent="0.2">
      <c r="A143" s="192" t="s">
        <v>140</v>
      </c>
      <c r="B143" s="244"/>
      <c r="C143" s="244" t="s">
        <v>47</v>
      </c>
      <c r="D143" s="244" t="s">
        <v>48</v>
      </c>
      <c r="E143" s="244" t="s">
        <v>188</v>
      </c>
      <c r="F143" s="244" t="s">
        <v>141</v>
      </c>
      <c r="G143" s="352">
        <v>400</v>
      </c>
      <c r="H143" s="352">
        <v>400</v>
      </c>
    </row>
    <row r="144" spans="1:8" s="261" customFormat="1" ht="26.25" customHeight="1" x14ac:dyDescent="0.2">
      <c r="A144" s="21" t="s">
        <v>224</v>
      </c>
      <c r="B144" s="22"/>
      <c r="C144" s="22" t="s">
        <v>111</v>
      </c>
      <c r="D144" s="22"/>
      <c r="E144" s="22"/>
      <c r="F144" s="22"/>
      <c r="G144" s="367">
        <f>G145+G166+G190</f>
        <v>29809.797999999999</v>
      </c>
      <c r="H144" s="367">
        <f>H145+H166+H190</f>
        <v>29976.657999999999</v>
      </c>
    </row>
    <row r="145" spans="1:8" s="267" customFormat="1" ht="28.5" customHeight="1" x14ac:dyDescent="0.2">
      <c r="A145" s="21" t="s">
        <v>191</v>
      </c>
      <c r="B145" s="22"/>
      <c r="C145" s="22" t="s">
        <v>111</v>
      </c>
      <c r="D145" s="22" t="s">
        <v>35</v>
      </c>
      <c r="E145" s="22"/>
      <c r="F145" s="22"/>
      <c r="G145" s="367">
        <f>G157+G146</f>
        <v>3585.2</v>
      </c>
      <c r="H145" s="367">
        <f>H157+H146</f>
        <v>3317.9780000000001</v>
      </c>
    </row>
    <row r="146" spans="1:8" ht="38.25" hidden="1" x14ac:dyDescent="0.2">
      <c r="A146" s="193" t="s">
        <v>275</v>
      </c>
      <c r="B146" s="247"/>
      <c r="C146" s="250" t="s">
        <v>111</v>
      </c>
      <c r="D146" s="250" t="s">
        <v>35</v>
      </c>
      <c r="E146" s="250" t="s">
        <v>49</v>
      </c>
      <c r="F146" s="247"/>
      <c r="G146" s="376">
        <f>G147+G152</f>
        <v>0</v>
      </c>
      <c r="H146" s="376">
        <f>H147+H152</f>
        <v>0</v>
      </c>
    </row>
    <row r="147" spans="1:8" ht="63.75" hidden="1" x14ac:dyDescent="0.2">
      <c r="A147" s="251" t="s">
        <v>50</v>
      </c>
      <c r="B147" s="247"/>
      <c r="C147" s="244" t="s">
        <v>111</v>
      </c>
      <c r="D147" s="244" t="s">
        <v>35</v>
      </c>
      <c r="E147" s="252" t="s">
        <v>51</v>
      </c>
      <c r="F147" s="247"/>
      <c r="G147" s="377">
        <f>G149</f>
        <v>0</v>
      </c>
      <c r="H147" s="377">
        <f>H149</f>
        <v>0</v>
      </c>
    </row>
    <row r="148" spans="1:8" ht="63.75" hidden="1" x14ac:dyDescent="0.2">
      <c r="A148" s="254" t="s">
        <v>251</v>
      </c>
      <c r="B148" s="247"/>
      <c r="C148" s="244" t="s">
        <v>111</v>
      </c>
      <c r="D148" s="244" t="s">
        <v>35</v>
      </c>
      <c r="E148" s="244" t="s">
        <v>53</v>
      </c>
      <c r="F148" s="244"/>
      <c r="G148" s="352">
        <f t="shared" ref="G148:H150" si="3">G149</f>
        <v>0</v>
      </c>
      <c r="H148" s="352">
        <f t="shared" si="3"/>
        <v>0</v>
      </c>
    </row>
    <row r="149" spans="1:8" ht="40.15" hidden="1" customHeight="1" x14ac:dyDescent="0.2">
      <c r="A149" s="254" t="s">
        <v>54</v>
      </c>
      <c r="B149" s="244"/>
      <c r="C149" s="244" t="s">
        <v>111</v>
      </c>
      <c r="D149" s="244" t="s">
        <v>35</v>
      </c>
      <c r="E149" s="244" t="s">
        <v>55</v>
      </c>
      <c r="F149" s="244"/>
      <c r="G149" s="352">
        <f t="shared" si="3"/>
        <v>0</v>
      </c>
      <c r="H149" s="352">
        <f t="shared" si="3"/>
        <v>0</v>
      </c>
    </row>
    <row r="150" spans="1:8" hidden="1" x14ac:dyDescent="0.2">
      <c r="A150" s="67" t="s">
        <v>56</v>
      </c>
      <c r="B150" s="244"/>
      <c r="C150" s="244" t="s">
        <v>111</v>
      </c>
      <c r="D150" s="244" t="s">
        <v>35</v>
      </c>
      <c r="E150" s="244" t="s">
        <v>55</v>
      </c>
      <c r="F150" s="244" t="s">
        <v>198</v>
      </c>
      <c r="G150" s="352">
        <f t="shared" si="3"/>
        <v>0</v>
      </c>
      <c r="H150" s="352">
        <f t="shared" si="3"/>
        <v>0</v>
      </c>
    </row>
    <row r="151" spans="1:8" ht="25.5" hidden="1" x14ac:dyDescent="0.2">
      <c r="A151" s="67" t="s">
        <v>57</v>
      </c>
      <c r="B151" s="244"/>
      <c r="C151" s="244" t="s">
        <v>111</v>
      </c>
      <c r="D151" s="244" t="s">
        <v>35</v>
      </c>
      <c r="E151" s="244" t="s">
        <v>55</v>
      </c>
      <c r="F151" s="244" t="s">
        <v>199</v>
      </c>
      <c r="G151" s="352">
        <v>0</v>
      </c>
      <c r="H151" s="352">
        <v>0</v>
      </c>
    </row>
    <row r="152" spans="1:8" ht="89.25" hidden="1" x14ac:dyDescent="0.2">
      <c r="A152" s="251" t="s">
        <v>60</v>
      </c>
      <c r="B152" s="252"/>
      <c r="C152" s="252" t="s">
        <v>111</v>
      </c>
      <c r="D152" s="252" t="s">
        <v>35</v>
      </c>
      <c r="E152" s="252" t="s">
        <v>61</v>
      </c>
      <c r="F152" s="252"/>
      <c r="G152" s="377">
        <f t="shared" ref="G152:H155" si="4">G153</f>
        <v>0</v>
      </c>
      <c r="H152" s="377">
        <f t="shared" si="4"/>
        <v>0</v>
      </c>
    </row>
    <row r="153" spans="1:8" ht="25.5" hidden="1" x14ac:dyDescent="0.2">
      <c r="A153" s="268" t="s">
        <v>62</v>
      </c>
      <c r="B153" s="244"/>
      <c r="C153" s="244" t="s">
        <v>111</v>
      </c>
      <c r="D153" s="244" t="s">
        <v>35</v>
      </c>
      <c r="E153" s="244" t="s">
        <v>63</v>
      </c>
      <c r="F153" s="244"/>
      <c r="G153" s="352">
        <f t="shared" si="4"/>
        <v>0</v>
      </c>
      <c r="H153" s="352">
        <f t="shared" si="4"/>
        <v>0</v>
      </c>
    </row>
    <row r="154" spans="1:8" ht="38.25" hidden="1" x14ac:dyDescent="0.2">
      <c r="A154" s="269" t="s">
        <v>64</v>
      </c>
      <c r="B154" s="244"/>
      <c r="C154" s="244" t="s">
        <v>111</v>
      </c>
      <c r="D154" s="244" t="s">
        <v>35</v>
      </c>
      <c r="E154" s="244" t="s">
        <v>65</v>
      </c>
      <c r="F154" s="244"/>
      <c r="G154" s="352">
        <f t="shared" si="4"/>
        <v>0</v>
      </c>
      <c r="H154" s="352">
        <f t="shared" si="4"/>
        <v>0</v>
      </c>
    </row>
    <row r="155" spans="1:8" hidden="1" x14ac:dyDescent="0.2">
      <c r="A155" s="192" t="s">
        <v>56</v>
      </c>
      <c r="B155" s="244"/>
      <c r="C155" s="244" t="s">
        <v>111</v>
      </c>
      <c r="D155" s="244" t="s">
        <v>35</v>
      </c>
      <c r="E155" s="244" t="s">
        <v>65</v>
      </c>
      <c r="F155" s="244" t="s">
        <v>198</v>
      </c>
      <c r="G155" s="352">
        <f t="shared" si="4"/>
        <v>0</v>
      </c>
      <c r="H155" s="352">
        <f t="shared" si="4"/>
        <v>0</v>
      </c>
    </row>
    <row r="156" spans="1:8" ht="25.5" hidden="1" x14ac:dyDescent="0.2">
      <c r="A156" s="192" t="s">
        <v>238</v>
      </c>
      <c r="B156" s="244"/>
      <c r="C156" s="244" t="s">
        <v>111</v>
      </c>
      <c r="D156" s="244" t="s">
        <v>35</v>
      </c>
      <c r="E156" s="244" t="s">
        <v>65</v>
      </c>
      <c r="F156" s="244" t="s">
        <v>199</v>
      </c>
      <c r="G156" s="352">
        <v>0</v>
      </c>
      <c r="H156" s="352">
        <v>0</v>
      </c>
    </row>
    <row r="157" spans="1:8" s="270" customFormat="1" ht="38.25" x14ac:dyDescent="0.2">
      <c r="A157" s="36" t="s">
        <v>215</v>
      </c>
      <c r="B157" s="250"/>
      <c r="C157" s="250" t="s">
        <v>111</v>
      </c>
      <c r="D157" s="250" t="s">
        <v>35</v>
      </c>
      <c r="E157" s="250" t="s">
        <v>172</v>
      </c>
      <c r="F157" s="250"/>
      <c r="G157" s="376">
        <f>G158</f>
        <v>3585.2</v>
      </c>
      <c r="H157" s="376">
        <f>H158</f>
        <v>3317.9780000000001</v>
      </c>
    </row>
    <row r="158" spans="1:8" s="270" customFormat="1" ht="19.149999999999999" customHeight="1" x14ac:dyDescent="0.2">
      <c r="A158" s="55" t="s">
        <v>16</v>
      </c>
      <c r="B158" s="252"/>
      <c r="C158" s="252" t="s">
        <v>111</v>
      </c>
      <c r="D158" s="252" t="s">
        <v>35</v>
      </c>
      <c r="E158" s="252" t="s">
        <v>173</v>
      </c>
      <c r="F158" s="252"/>
      <c r="G158" s="377">
        <f>SUM(G159)</f>
        <v>3585.2</v>
      </c>
      <c r="H158" s="377">
        <f>SUM(H159)</f>
        <v>3317.9780000000001</v>
      </c>
    </row>
    <row r="159" spans="1:8" s="270" customFormat="1" ht="20.45" customHeight="1" x14ac:dyDescent="0.2">
      <c r="A159" s="58" t="s">
        <v>16</v>
      </c>
      <c r="B159" s="244"/>
      <c r="C159" s="244" t="s">
        <v>111</v>
      </c>
      <c r="D159" s="244" t="s">
        <v>35</v>
      </c>
      <c r="E159" s="244" t="s">
        <v>174</v>
      </c>
      <c r="F159" s="244"/>
      <c r="G159" s="352">
        <f>SUM(G160+G163)</f>
        <v>3585.2</v>
      </c>
      <c r="H159" s="352">
        <f>SUM(H160+H163)</f>
        <v>3317.9780000000001</v>
      </c>
    </row>
    <row r="160" spans="1:8" s="270" customFormat="1" ht="19.7" customHeight="1" x14ac:dyDescent="0.2">
      <c r="A160" s="254" t="s">
        <v>192</v>
      </c>
      <c r="B160" s="244"/>
      <c r="C160" s="244" t="s">
        <v>111</v>
      </c>
      <c r="D160" s="244" t="s">
        <v>35</v>
      </c>
      <c r="E160" s="244" t="s">
        <v>193</v>
      </c>
      <c r="F160" s="244"/>
      <c r="G160" s="352">
        <f>G162</f>
        <v>673</v>
      </c>
      <c r="H160" s="352">
        <f>H162</f>
        <v>730.3</v>
      </c>
    </row>
    <row r="161" spans="1:8" s="270" customFormat="1" ht="25.5" x14ac:dyDescent="0.2">
      <c r="A161" s="192" t="s">
        <v>36</v>
      </c>
      <c r="B161" s="244"/>
      <c r="C161" s="244" t="s">
        <v>111</v>
      </c>
      <c r="D161" s="244" t="s">
        <v>35</v>
      </c>
      <c r="E161" s="244" t="s">
        <v>193</v>
      </c>
      <c r="F161" s="244" t="s">
        <v>139</v>
      </c>
      <c r="G161" s="352">
        <f>G162</f>
        <v>673</v>
      </c>
      <c r="H161" s="352">
        <f>H162</f>
        <v>730.3</v>
      </c>
    </row>
    <row r="162" spans="1:8" s="270" customFormat="1" ht="25.5" x14ac:dyDescent="0.2">
      <c r="A162" s="192" t="s">
        <v>140</v>
      </c>
      <c r="B162" s="244"/>
      <c r="C162" s="244" t="s">
        <v>111</v>
      </c>
      <c r="D162" s="244" t="s">
        <v>35</v>
      </c>
      <c r="E162" s="244" t="s">
        <v>193</v>
      </c>
      <c r="F162" s="244" t="s">
        <v>141</v>
      </c>
      <c r="G162" s="352">
        <v>673</v>
      </c>
      <c r="H162" s="352">
        <v>730.3</v>
      </c>
    </row>
    <row r="163" spans="1:8" s="270" customFormat="1" ht="25.5" x14ac:dyDescent="0.2">
      <c r="A163" s="254" t="s">
        <v>225</v>
      </c>
      <c r="B163" s="244"/>
      <c r="C163" s="244" t="s">
        <v>111</v>
      </c>
      <c r="D163" s="244" t="s">
        <v>35</v>
      </c>
      <c r="E163" s="244" t="s">
        <v>190</v>
      </c>
      <c r="F163" s="244"/>
      <c r="G163" s="352">
        <f>SUM(G165)</f>
        <v>2912.2</v>
      </c>
      <c r="H163" s="352">
        <f>SUM(H165)</f>
        <v>2587.6779999999999</v>
      </c>
    </row>
    <row r="164" spans="1:8" s="270" customFormat="1" ht="25.5" x14ac:dyDescent="0.2">
      <c r="A164" s="192" t="s">
        <v>36</v>
      </c>
      <c r="B164" s="244"/>
      <c r="C164" s="244" t="s">
        <v>111</v>
      </c>
      <c r="D164" s="244" t="s">
        <v>35</v>
      </c>
      <c r="E164" s="244" t="s">
        <v>190</v>
      </c>
      <c r="F164" s="244" t="s">
        <v>139</v>
      </c>
      <c r="G164" s="352">
        <f>G165</f>
        <v>2912.2</v>
      </c>
      <c r="H164" s="352">
        <f>H165</f>
        <v>2587.6779999999999</v>
      </c>
    </row>
    <row r="165" spans="1:8" s="270" customFormat="1" ht="25.5" x14ac:dyDescent="0.2">
      <c r="A165" s="192" t="s">
        <v>140</v>
      </c>
      <c r="B165" s="244"/>
      <c r="C165" s="244" t="s">
        <v>111</v>
      </c>
      <c r="D165" s="244" t="s">
        <v>35</v>
      </c>
      <c r="E165" s="244" t="s">
        <v>190</v>
      </c>
      <c r="F165" s="244" t="s">
        <v>141</v>
      </c>
      <c r="G165" s="352">
        <f>2959.2-47</f>
        <v>2912.2</v>
      </c>
      <c r="H165" s="352">
        <f>1101+1486.7-0.022</f>
        <v>2587.6779999999999</v>
      </c>
    </row>
    <row r="166" spans="1:8" s="267" customFormat="1" ht="26.25" customHeight="1" x14ac:dyDescent="0.2">
      <c r="A166" s="21" t="s">
        <v>110</v>
      </c>
      <c r="B166" s="22"/>
      <c r="C166" s="22" t="s">
        <v>111</v>
      </c>
      <c r="D166" s="22" t="s">
        <v>112</v>
      </c>
      <c r="E166" s="22"/>
      <c r="F166" s="22"/>
      <c r="G166" s="367">
        <f>G167+G184+G176</f>
        <v>394.01600000000002</v>
      </c>
      <c r="H166" s="367">
        <f>H167+H184+H176</f>
        <v>394.01600000000002</v>
      </c>
    </row>
    <row r="167" spans="1:8" s="267" customFormat="1" ht="48.95" customHeight="1" x14ac:dyDescent="0.2">
      <c r="A167" s="18" t="s">
        <v>226</v>
      </c>
      <c r="B167" s="19"/>
      <c r="C167" s="19" t="s">
        <v>111</v>
      </c>
      <c r="D167" s="19" t="s">
        <v>112</v>
      </c>
      <c r="E167" s="19" t="s">
        <v>105</v>
      </c>
      <c r="F167" s="19"/>
      <c r="G167" s="376">
        <f>G168</f>
        <v>394.01600000000002</v>
      </c>
      <c r="H167" s="376">
        <f>H168</f>
        <v>394.01600000000002</v>
      </c>
    </row>
    <row r="168" spans="1:8" s="267" customFormat="1" ht="28.5" customHeight="1" x14ac:dyDescent="0.2">
      <c r="A168" s="27" t="s">
        <v>482</v>
      </c>
      <c r="B168" s="25"/>
      <c r="C168" s="28" t="s">
        <v>111</v>
      </c>
      <c r="D168" s="28" t="s">
        <v>112</v>
      </c>
      <c r="E168" s="28" t="s">
        <v>524</v>
      </c>
      <c r="F168" s="25"/>
      <c r="G168" s="377">
        <f>G169+G173</f>
        <v>394.01600000000002</v>
      </c>
      <c r="H168" s="377">
        <f>H169</f>
        <v>394.01600000000002</v>
      </c>
    </row>
    <row r="169" spans="1:8" s="267" customFormat="1" ht="30.75" customHeight="1" x14ac:dyDescent="0.2">
      <c r="A169" s="29" t="s">
        <v>522</v>
      </c>
      <c r="B169" s="417"/>
      <c r="C169" s="417" t="s">
        <v>111</v>
      </c>
      <c r="D169" s="417" t="s">
        <v>112</v>
      </c>
      <c r="E169" s="417" t="s">
        <v>523</v>
      </c>
      <c r="F169" s="19"/>
      <c r="G169" s="352">
        <f>G172</f>
        <v>394.01600000000002</v>
      </c>
      <c r="H169" s="352">
        <f>H172</f>
        <v>394.01600000000002</v>
      </c>
    </row>
    <row r="170" spans="1:8" s="267" customFormat="1" ht="36.75" customHeight="1" x14ac:dyDescent="0.2">
      <c r="A170" s="29" t="s">
        <v>113</v>
      </c>
      <c r="B170" s="417"/>
      <c r="C170" s="417" t="s">
        <v>111</v>
      </c>
      <c r="D170" s="417" t="s">
        <v>112</v>
      </c>
      <c r="E170" s="417" t="s">
        <v>525</v>
      </c>
      <c r="F170" s="417"/>
      <c r="G170" s="352">
        <v>394.01600000000002</v>
      </c>
      <c r="H170" s="352">
        <v>394.01600000000002</v>
      </c>
    </row>
    <row r="171" spans="1:8" s="267" customFormat="1" ht="36.75" customHeight="1" x14ac:dyDescent="0.2">
      <c r="A171" s="31" t="s">
        <v>36</v>
      </c>
      <c r="B171" s="417"/>
      <c r="C171" s="417" t="s">
        <v>111</v>
      </c>
      <c r="D171" s="417" t="s">
        <v>112</v>
      </c>
      <c r="E171" s="417" t="s">
        <v>525</v>
      </c>
      <c r="F171" s="417" t="s">
        <v>139</v>
      </c>
      <c r="G171" s="352">
        <f>G172</f>
        <v>394.01600000000002</v>
      </c>
      <c r="H171" s="352">
        <f>H172</f>
        <v>394.01600000000002</v>
      </c>
    </row>
    <row r="172" spans="1:8" s="267" customFormat="1" ht="37.5" customHeight="1" x14ac:dyDescent="0.2">
      <c r="A172" s="31" t="s">
        <v>140</v>
      </c>
      <c r="B172" s="417"/>
      <c r="C172" s="417" t="s">
        <v>111</v>
      </c>
      <c r="D172" s="417" t="s">
        <v>112</v>
      </c>
      <c r="E172" s="417" t="s">
        <v>525</v>
      </c>
      <c r="F172" s="417" t="s">
        <v>141</v>
      </c>
      <c r="G172" s="352">
        <v>394.01600000000002</v>
      </c>
      <c r="H172" s="352">
        <v>394.01600000000002</v>
      </c>
    </row>
    <row r="173" spans="1:8" s="267" customFormat="1" ht="25.5" hidden="1" x14ac:dyDescent="0.2">
      <c r="A173" s="31" t="s">
        <v>108</v>
      </c>
      <c r="B173" s="19"/>
      <c r="C173" s="417" t="s">
        <v>111</v>
      </c>
      <c r="D173" s="417" t="s">
        <v>112</v>
      </c>
      <c r="E173" s="417" t="s">
        <v>300</v>
      </c>
      <c r="F173" s="417" t="s">
        <v>227</v>
      </c>
      <c r="G173" s="352">
        <f>G174</f>
        <v>0</v>
      </c>
      <c r="H173" s="352">
        <v>0</v>
      </c>
    </row>
    <row r="174" spans="1:8" s="267" customFormat="1" hidden="1" x14ac:dyDescent="0.2">
      <c r="A174" s="31" t="s">
        <v>109</v>
      </c>
      <c r="B174" s="19"/>
      <c r="C174" s="417" t="s">
        <v>111</v>
      </c>
      <c r="D174" s="417" t="s">
        <v>112</v>
      </c>
      <c r="E174" s="417" t="s">
        <v>300</v>
      </c>
      <c r="F174" s="417" t="s">
        <v>228</v>
      </c>
      <c r="G174" s="352">
        <f>G175</f>
        <v>0</v>
      </c>
      <c r="H174" s="352">
        <v>0</v>
      </c>
    </row>
    <row r="175" spans="1:8" s="267" customFormat="1" hidden="1" x14ac:dyDescent="0.2">
      <c r="A175" s="29" t="s">
        <v>522</v>
      </c>
      <c r="B175" s="417"/>
      <c r="C175" s="417" t="s">
        <v>111</v>
      </c>
      <c r="D175" s="417" t="s">
        <v>112</v>
      </c>
      <c r="E175" s="417" t="s">
        <v>523</v>
      </c>
      <c r="F175" s="417"/>
      <c r="G175" s="352">
        <v>0</v>
      </c>
      <c r="H175" s="352">
        <v>0</v>
      </c>
    </row>
    <row r="176" spans="1:8" s="267" customFormat="1" hidden="1" x14ac:dyDescent="0.2">
      <c r="A176" s="29" t="s">
        <v>113</v>
      </c>
      <c r="B176" s="417"/>
      <c r="C176" s="417" t="s">
        <v>111</v>
      </c>
      <c r="D176" s="417" t="s">
        <v>112</v>
      </c>
      <c r="E176" s="417" t="s">
        <v>525</v>
      </c>
      <c r="F176" s="417"/>
      <c r="G176" s="376">
        <f>SUM(G177)</f>
        <v>0</v>
      </c>
      <c r="H176" s="376">
        <f>SUM(H177)</f>
        <v>0</v>
      </c>
    </row>
    <row r="177" spans="1:8" s="267" customFormat="1" ht="25.5" hidden="1" x14ac:dyDescent="0.2">
      <c r="A177" s="31" t="s">
        <v>36</v>
      </c>
      <c r="B177" s="417"/>
      <c r="C177" s="417" t="s">
        <v>111</v>
      </c>
      <c r="D177" s="417" t="s">
        <v>112</v>
      </c>
      <c r="E177" s="417" t="s">
        <v>525</v>
      </c>
      <c r="F177" s="417" t="s">
        <v>139</v>
      </c>
      <c r="G177" s="377">
        <f>G178+G181</f>
        <v>0</v>
      </c>
      <c r="H177" s="377">
        <f>H178+H181</f>
        <v>0</v>
      </c>
    </row>
    <row r="178" spans="1:8" s="267" customFormat="1" ht="0.75" hidden="1" customHeight="1" x14ac:dyDescent="0.2">
      <c r="A178" s="31" t="s">
        <v>140</v>
      </c>
      <c r="B178" s="417"/>
      <c r="C178" s="417" t="s">
        <v>111</v>
      </c>
      <c r="D178" s="417" t="s">
        <v>112</v>
      </c>
      <c r="E178" s="417" t="s">
        <v>525</v>
      </c>
      <c r="F178" s="417" t="s">
        <v>141</v>
      </c>
      <c r="G178" s="377">
        <f>G179</f>
        <v>0</v>
      </c>
      <c r="H178" s="377">
        <f>H179</f>
        <v>0</v>
      </c>
    </row>
    <row r="179" spans="1:8" s="267" customFormat="1" ht="31.9" hidden="1" customHeight="1" x14ac:dyDescent="0.2">
      <c r="A179" s="192" t="s">
        <v>229</v>
      </c>
      <c r="B179" s="244"/>
      <c r="C179" s="244" t="s">
        <v>111</v>
      </c>
      <c r="D179" s="244" t="s">
        <v>112</v>
      </c>
      <c r="E179" s="244" t="s">
        <v>135</v>
      </c>
      <c r="F179" s="244" t="s">
        <v>227</v>
      </c>
      <c r="G179" s="352">
        <f>G180</f>
        <v>0</v>
      </c>
      <c r="H179" s="352">
        <f>H180</f>
        <v>0</v>
      </c>
    </row>
    <row r="180" spans="1:8" s="267" customFormat="1" ht="22.5" hidden="1" customHeight="1" x14ac:dyDescent="0.2">
      <c r="A180" s="192" t="s">
        <v>230</v>
      </c>
      <c r="B180" s="244"/>
      <c r="C180" s="244" t="s">
        <v>111</v>
      </c>
      <c r="D180" s="244" t="s">
        <v>112</v>
      </c>
      <c r="E180" s="244" t="s">
        <v>135</v>
      </c>
      <c r="F180" s="244" t="s">
        <v>228</v>
      </c>
      <c r="G180" s="352"/>
      <c r="H180" s="352">
        <v>0</v>
      </c>
    </row>
    <row r="181" spans="1:8" s="267" customFormat="1" ht="25.5" hidden="1" x14ac:dyDescent="0.2">
      <c r="A181" s="254" t="s">
        <v>134</v>
      </c>
      <c r="B181" s="244"/>
      <c r="C181" s="244" t="s">
        <v>111</v>
      </c>
      <c r="D181" s="244" t="s">
        <v>112</v>
      </c>
      <c r="E181" s="244" t="s">
        <v>135</v>
      </c>
      <c r="F181" s="244"/>
      <c r="G181" s="352">
        <f>SUM(G183)</f>
        <v>0</v>
      </c>
      <c r="H181" s="352">
        <f>SUM(H183)</f>
        <v>0</v>
      </c>
    </row>
    <row r="182" spans="1:8" s="267" customFormat="1" ht="25.5" hidden="1" x14ac:dyDescent="0.2">
      <c r="A182" s="192" t="s">
        <v>229</v>
      </c>
      <c r="B182" s="244"/>
      <c r="C182" s="244" t="s">
        <v>111</v>
      </c>
      <c r="D182" s="244" t="s">
        <v>112</v>
      </c>
      <c r="E182" s="244" t="s">
        <v>135</v>
      </c>
      <c r="F182" s="244" t="s">
        <v>227</v>
      </c>
      <c r="G182" s="352">
        <f>G183</f>
        <v>0</v>
      </c>
      <c r="H182" s="352">
        <f>H183</f>
        <v>0</v>
      </c>
    </row>
    <row r="183" spans="1:8" s="267" customFormat="1" hidden="1" x14ac:dyDescent="0.2">
      <c r="A183" s="192" t="s">
        <v>230</v>
      </c>
      <c r="B183" s="244"/>
      <c r="C183" s="244" t="s">
        <v>111</v>
      </c>
      <c r="D183" s="244" t="s">
        <v>112</v>
      </c>
      <c r="E183" s="244" t="s">
        <v>135</v>
      </c>
      <c r="F183" s="244" t="s">
        <v>228</v>
      </c>
      <c r="G183" s="352">
        <v>0</v>
      </c>
      <c r="H183" s="352">
        <v>0</v>
      </c>
    </row>
    <row r="184" spans="1:8" s="267" customFormat="1" ht="45" hidden="1" customHeight="1" x14ac:dyDescent="0.2">
      <c r="A184" s="36" t="s">
        <v>215</v>
      </c>
      <c r="B184" s="244"/>
      <c r="C184" s="250" t="s">
        <v>111</v>
      </c>
      <c r="D184" s="250" t="s">
        <v>112</v>
      </c>
      <c r="E184" s="250" t="s">
        <v>172</v>
      </c>
      <c r="F184" s="250"/>
      <c r="G184" s="376">
        <f t="shared" ref="G184:H186" si="5">G185</f>
        <v>0</v>
      </c>
      <c r="H184" s="376">
        <f t="shared" si="5"/>
        <v>0</v>
      </c>
    </row>
    <row r="185" spans="1:8" s="267" customFormat="1" hidden="1" x14ac:dyDescent="0.2">
      <c r="A185" s="55" t="s">
        <v>16</v>
      </c>
      <c r="B185" s="252"/>
      <c r="C185" s="252" t="s">
        <v>111</v>
      </c>
      <c r="D185" s="252" t="s">
        <v>112</v>
      </c>
      <c r="E185" s="252" t="s">
        <v>173</v>
      </c>
      <c r="F185" s="252"/>
      <c r="G185" s="377">
        <f t="shared" si="5"/>
        <v>0</v>
      </c>
      <c r="H185" s="377">
        <f t="shared" si="5"/>
        <v>0</v>
      </c>
    </row>
    <row r="186" spans="1:8" s="267" customFormat="1" hidden="1" x14ac:dyDescent="0.2">
      <c r="A186" s="58" t="s">
        <v>16</v>
      </c>
      <c r="B186" s="244"/>
      <c r="C186" s="244" t="s">
        <v>111</v>
      </c>
      <c r="D186" s="244" t="s">
        <v>112</v>
      </c>
      <c r="E186" s="244" t="s">
        <v>174</v>
      </c>
      <c r="F186" s="244"/>
      <c r="G186" s="352">
        <f t="shared" si="5"/>
        <v>0</v>
      </c>
      <c r="H186" s="352">
        <f t="shared" si="5"/>
        <v>0</v>
      </c>
    </row>
    <row r="187" spans="1:8" s="267" customFormat="1" ht="38.25" hidden="1" x14ac:dyDescent="0.2">
      <c r="A187" s="58" t="s">
        <v>194</v>
      </c>
      <c r="B187" s="244"/>
      <c r="C187" s="244" t="s">
        <v>111</v>
      </c>
      <c r="D187" s="244" t="s">
        <v>112</v>
      </c>
      <c r="E187" s="244" t="s">
        <v>195</v>
      </c>
      <c r="F187" s="244"/>
      <c r="G187" s="352">
        <f>SUM(G189)</f>
        <v>0</v>
      </c>
      <c r="H187" s="352">
        <f>SUM(H189)</f>
        <v>0</v>
      </c>
    </row>
    <row r="188" spans="1:8" s="267" customFormat="1" ht="25.5" hidden="1" x14ac:dyDescent="0.2">
      <c r="A188" s="192" t="s">
        <v>36</v>
      </c>
      <c r="B188" s="244"/>
      <c r="C188" s="244" t="s">
        <v>111</v>
      </c>
      <c r="D188" s="244" t="s">
        <v>112</v>
      </c>
      <c r="E188" s="244" t="s">
        <v>195</v>
      </c>
      <c r="F188" s="244" t="s">
        <v>139</v>
      </c>
      <c r="G188" s="352">
        <f>G189</f>
        <v>0</v>
      </c>
      <c r="H188" s="352">
        <f>H189</f>
        <v>0</v>
      </c>
    </row>
    <row r="189" spans="1:8" s="267" customFormat="1" ht="23.25" hidden="1" customHeight="1" x14ac:dyDescent="0.2">
      <c r="A189" s="192" t="s">
        <v>140</v>
      </c>
      <c r="B189" s="244"/>
      <c r="C189" s="244" t="s">
        <v>111</v>
      </c>
      <c r="D189" s="244" t="s">
        <v>112</v>
      </c>
      <c r="E189" s="244" t="s">
        <v>195</v>
      </c>
      <c r="F189" s="244" t="s">
        <v>141</v>
      </c>
      <c r="G189" s="352">
        <v>0</v>
      </c>
      <c r="H189" s="352">
        <v>0</v>
      </c>
    </row>
    <row r="190" spans="1:8" s="267" customFormat="1" ht="31.5" customHeight="1" x14ac:dyDescent="0.2">
      <c r="A190" s="21" t="s">
        <v>119</v>
      </c>
      <c r="B190" s="22"/>
      <c r="C190" s="437" t="s">
        <v>111</v>
      </c>
      <c r="D190" s="437" t="s">
        <v>59</v>
      </c>
      <c r="E190" s="22"/>
      <c r="F190" s="23"/>
      <c r="G190" s="367">
        <f>G191+G197+G203+G209+G215</f>
        <v>25830.581999999999</v>
      </c>
      <c r="H190" s="367">
        <f>H191+H197+H203+H209+H215</f>
        <v>26264.664000000001</v>
      </c>
    </row>
    <row r="191" spans="1:8" s="267" customFormat="1" ht="42.75" customHeight="1" x14ac:dyDescent="0.2">
      <c r="A191" s="249" t="s">
        <v>232</v>
      </c>
      <c r="B191" s="250"/>
      <c r="C191" s="250" t="s">
        <v>111</v>
      </c>
      <c r="D191" s="250" t="s">
        <v>59</v>
      </c>
      <c r="E191" s="250" t="s">
        <v>115</v>
      </c>
      <c r="F191" s="250"/>
      <c r="G191" s="376">
        <f t="shared" ref="G191:H195" si="6">G192</f>
        <v>24587.781999999999</v>
      </c>
      <c r="H191" s="376">
        <f t="shared" si="6"/>
        <v>25040.642</v>
      </c>
    </row>
    <row r="192" spans="1:8" s="267" customFormat="1" ht="33.75" customHeight="1" x14ac:dyDescent="0.2">
      <c r="A192" s="251" t="s">
        <v>482</v>
      </c>
      <c r="B192" s="252"/>
      <c r="C192" s="252" t="s">
        <v>111</v>
      </c>
      <c r="D192" s="252" t="s">
        <v>59</v>
      </c>
      <c r="E192" s="252" t="s">
        <v>526</v>
      </c>
      <c r="F192" s="252"/>
      <c r="G192" s="377">
        <f t="shared" ref="G192:H194" si="7">G193</f>
        <v>24587.781999999999</v>
      </c>
      <c r="H192" s="377">
        <f t="shared" si="7"/>
        <v>25040.642</v>
      </c>
    </row>
    <row r="193" spans="1:8" s="267" customFormat="1" ht="48.95" customHeight="1" x14ac:dyDescent="0.2">
      <c r="A193" s="29" t="s">
        <v>527</v>
      </c>
      <c r="B193" s="417"/>
      <c r="C193" s="417" t="s">
        <v>111</v>
      </c>
      <c r="D193" s="417" t="s">
        <v>59</v>
      </c>
      <c r="E193" s="417" t="s">
        <v>528</v>
      </c>
      <c r="F193" s="252"/>
      <c r="G193" s="377">
        <f t="shared" si="7"/>
        <v>24587.781999999999</v>
      </c>
      <c r="H193" s="377">
        <f t="shared" si="7"/>
        <v>25040.642</v>
      </c>
    </row>
    <row r="194" spans="1:8" s="267" customFormat="1" ht="48.95" customHeight="1" x14ac:dyDescent="0.2">
      <c r="A194" s="29" t="s">
        <v>118</v>
      </c>
      <c r="B194" s="417"/>
      <c r="C194" s="417" t="s">
        <v>111</v>
      </c>
      <c r="D194" s="417" t="s">
        <v>59</v>
      </c>
      <c r="E194" s="417" t="s">
        <v>529</v>
      </c>
      <c r="F194" s="252"/>
      <c r="G194" s="377">
        <f t="shared" si="7"/>
        <v>24587.781999999999</v>
      </c>
      <c r="H194" s="377">
        <f t="shared" si="7"/>
        <v>25040.642</v>
      </c>
    </row>
    <row r="195" spans="1:8" s="267" customFormat="1" ht="30.6" customHeight="1" x14ac:dyDescent="0.2">
      <c r="A195" s="192" t="s">
        <v>36</v>
      </c>
      <c r="B195" s="244"/>
      <c r="C195" s="244" t="s">
        <v>111</v>
      </c>
      <c r="D195" s="244" t="s">
        <v>59</v>
      </c>
      <c r="E195" s="417" t="s">
        <v>529</v>
      </c>
      <c r="F195" s="244" t="s">
        <v>139</v>
      </c>
      <c r="G195" s="352">
        <f t="shared" si="6"/>
        <v>24587.781999999999</v>
      </c>
      <c r="H195" s="352">
        <f t="shared" si="6"/>
        <v>25040.642</v>
      </c>
    </row>
    <row r="196" spans="1:8" s="267" customFormat="1" ht="30.6" customHeight="1" x14ac:dyDescent="0.2">
      <c r="A196" s="192" t="s">
        <v>140</v>
      </c>
      <c r="B196" s="244"/>
      <c r="C196" s="244" t="s">
        <v>111</v>
      </c>
      <c r="D196" s="244" t="s">
        <v>59</v>
      </c>
      <c r="E196" s="417" t="s">
        <v>529</v>
      </c>
      <c r="F196" s="244" t="s">
        <v>141</v>
      </c>
      <c r="G196" s="352">
        <f>22714.902+1872.88</f>
        <v>24587.781999999999</v>
      </c>
      <c r="H196" s="352">
        <f>19532.571+3671.482+1836.589</f>
        <v>25040.642</v>
      </c>
    </row>
    <row r="197" spans="1:8" s="267" customFormat="1" ht="46.15" customHeight="1" x14ac:dyDescent="0.2">
      <c r="A197" s="249" t="s">
        <v>231</v>
      </c>
      <c r="B197" s="247"/>
      <c r="C197" s="250" t="s">
        <v>111</v>
      </c>
      <c r="D197" s="250" t="s">
        <v>59</v>
      </c>
      <c r="E197" s="250" t="s">
        <v>121</v>
      </c>
      <c r="F197" s="252"/>
      <c r="G197" s="376">
        <f>G198</f>
        <v>100</v>
      </c>
      <c r="H197" s="376">
        <f>H198</f>
        <v>100</v>
      </c>
    </row>
    <row r="198" spans="1:8" s="267" customFormat="1" ht="31.5" customHeight="1" x14ac:dyDescent="0.2">
      <c r="A198" s="422" t="s">
        <v>482</v>
      </c>
      <c r="B198" s="25"/>
      <c r="C198" s="28" t="s">
        <v>111</v>
      </c>
      <c r="D198" s="28" t="s">
        <v>59</v>
      </c>
      <c r="E198" s="421" t="s">
        <v>537</v>
      </c>
      <c r="F198" s="28"/>
      <c r="G198" s="377">
        <f>SUM(G199)</f>
        <v>100</v>
      </c>
      <c r="H198" s="377">
        <f>SUM(H199)</f>
        <v>100</v>
      </c>
    </row>
    <row r="199" spans="1:8" s="267" customFormat="1" ht="37.5" customHeight="1" x14ac:dyDescent="0.2">
      <c r="A199" s="422" t="s">
        <v>536</v>
      </c>
      <c r="B199" s="25"/>
      <c r="C199" s="417" t="s">
        <v>111</v>
      </c>
      <c r="D199" s="417" t="s">
        <v>59</v>
      </c>
      <c r="E199" s="421" t="s">
        <v>538</v>
      </c>
      <c r="F199" s="28"/>
      <c r="G199" s="352">
        <f>G202</f>
        <v>100</v>
      </c>
      <c r="H199" s="352">
        <f>H202</f>
        <v>100</v>
      </c>
    </row>
    <row r="200" spans="1:8" s="267" customFormat="1" ht="30" customHeight="1" x14ac:dyDescent="0.2">
      <c r="A200" s="150" t="s">
        <v>122</v>
      </c>
      <c r="B200" s="25"/>
      <c r="C200" s="417" t="s">
        <v>111</v>
      </c>
      <c r="D200" s="417" t="s">
        <v>59</v>
      </c>
      <c r="E200" s="421" t="s">
        <v>539</v>
      </c>
      <c r="F200" s="28"/>
      <c r="G200" s="352">
        <v>100</v>
      </c>
      <c r="H200" s="352">
        <v>100</v>
      </c>
    </row>
    <row r="201" spans="1:8" s="267" customFormat="1" ht="33" customHeight="1" x14ac:dyDescent="0.2">
      <c r="A201" s="31" t="s">
        <v>36</v>
      </c>
      <c r="B201" s="25"/>
      <c r="C201" s="417" t="s">
        <v>111</v>
      </c>
      <c r="D201" s="417" t="s">
        <v>59</v>
      </c>
      <c r="E201" s="421" t="s">
        <v>539</v>
      </c>
      <c r="F201" s="417" t="s">
        <v>139</v>
      </c>
      <c r="G201" s="352">
        <f>G202</f>
        <v>100</v>
      </c>
      <c r="H201" s="352">
        <f>H202</f>
        <v>100</v>
      </c>
    </row>
    <row r="202" spans="1:8" s="267" customFormat="1" ht="29.25" customHeight="1" x14ac:dyDescent="0.2">
      <c r="A202" s="31" t="s">
        <v>140</v>
      </c>
      <c r="B202" s="25"/>
      <c r="C202" s="417" t="s">
        <v>111</v>
      </c>
      <c r="D202" s="417" t="s">
        <v>59</v>
      </c>
      <c r="E202" s="421" t="s">
        <v>539</v>
      </c>
      <c r="F202" s="417" t="s">
        <v>141</v>
      </c>
      <c r="G202" s="352">
        <v>100</v>
      </c>
      <c r="H202" s="352">
        <v>100</v>
      </c>
    </row>
    <row r="203" spans="1:8" s="267" customFormat="1" ht="63.75" x14ac:dyDescent="0.2">
      <c r="A203" s="188" t="s">
        <v>397</v>
      </c>
      <c r="B203" s="247"/>
      <c r="C203" s="250" t="s">
        <v>111</v>
      </c>
      <c r="D203" s="250" t="s">
        <v>59</v>
      </c>
      <c r="E203" s="190" t="s">
        <v>396</v>
      </c>
      <c r="F203" s="244"/>
      <c r="G203" s="376">
        <v>80</v>
      </c>
      <c r="H203" s="376">
        <v>80</v>
      </c>
    </row>
    <row r="204" spans="1:8" s="267" customFormat="1" ht="39" customHeight="1" x14ac:dyDescent="0.2">
      <c r="A204" s="422" t="s">
        <v>482</v>
      </c>
      <c r="B204" s="28"/>
      <c r="C204" s="417" t="s">
        <v>111</v>
      </c>
      <c r="D204" s="417" t="s">
        <v>59</v>
      </c>
      <c r="E204" s="421" t="s">
        <v>540</v>
      </c>
      <c r="F204" s="417"/>
      <c r="G204" s="352">
        <v>80</v>
      </c>
      <c r="H204" s="352">
        <v>80</v>
      </c>
    </row>
    <row r="205" spans="1:8" s="267" customFormat="1" ht="36.75" customHeight="1" x14ac:dyDescent="0.2">
      <c r="A205" s="425" t="s">
        <v>532</v>
      </c>
      <c r="B205" s="28"/>
      <c r="C205" s="417" t="s">
        <v>111</v>
      </c>
      <c r="D205" s="417" t="s">
        <v>59</v>
      </c>
      <c r="E205" s="424" t="s">
        <v>541</v>
      </c>
      <c r="F205" s="417"/>
      <c r="G205" s="352">
        <v>80</v>
      </c>
      <c r="H205" s="352">
        <v>80</v>
      </c>
    </row>
    <row r="206" spans="1:8" s="267" customFormat="1" ht="32.25" customHeight="1" x14ac:dyDescent="0.2">
      <c r="A206" s="426" t="s">
        <v>542</v>
      </c>
      <c r="B206" s="28"/>
      <c r="C206" s="417" t="s">
        <v>111</v>
      </c>
      <c r="D206" s="417" t="s">
        <v>59</v>
      </c>
      <c r="E206" s="424" t="s">
        <v>543</v>
      </c>
      <c r="F206" s="417"/>
      <c r="G206" s="352">
        <v>80</v>
      </c>
      <c r="H206" s="352">
        <v>80</v>
      </c>
    </row>
    <row r="207" spans="1:8" s="267" customFormat="1" ht="25.5" x14ac:dyDescent="0.2">
      <c r="A207" s="189" t="s">
        <v>36</v>
      </c>
      <c r="B207" s="25"/>
      <c r="C207" s="417" t="s">
        <v>111</v>
      </c>
      <c r="D207" s="417" t="s">
        <v>59</v>
      </c>
      <c r="E207" s="421" t="s">
        <v>543</v>
      </c>
      <c r="F207" s="417" t="s">
        <v>139</v>
      </c>
      <c r="G207" s="352">
        <v>80</v>
      </c>
      <c r="H207" s="352">
        <v>80</v>
      </c>
    </row>
    <row r="208" spans="1:8" s="267" customFormat="1" ht="25.5" x14ac:dyDescent="0.2">
      <c r="A208" s="189" t="s">
        <v>37</v>
      </c>
      <c r="B208" s="25"/>
      <c r="C208" s="417" t="s">
        <v>111</v>
      </c>
      <c r="D208" s="417" t="s">
        <v>59</v>
      </c>
      <c r="E208" s="421" t="s">
        <v>543</v>
      </c>
      <c r="F208" s="417" t="s">
        <v>141</v>
      </c>
      <c r="G208" s="352">
        <v>80</v>
      </c>
      <c r="H208" s="352">
        <v>80</v>
      </c>
    </row>
    <row r="209" spans="1:8" s="267" customFormat="1" ht="38.25" x14ac:dyDescent="0.2">
      <c r="A209" s="188" t="s">
        <v>395</v>
      </c>
      <c r="B209" s="247"/>
      <c r="C209" s="250" t="s">
        <v>111</v>
      </c>
      <c r="D209" s="250" t="s">
        <v>59</v>
      </c>
      <c r="E209" s="190" t="s">
        <v>394</v>
      </c>
      <c r="F209" s="244"/>
      <c r="G209" s="376">
        <f t="shared" ref="G209:H213" si="8">G210</f>
        <v>62.8</v>
      </c>
      <c r="H209" s="376">
        <f t="shared" si="8"/>
        <v>44.021999999999998</v>
      </c>
    </row>
    <row r="210" spans="1:8" s="267" customFormat="1" ht="28.5" customHeight="1" x14ac:dyDescent="0.2">
      <c r="A210" s="422" t="s">
        <v>516</v>
      </c>
      <c r="B210" s="25"/>
      <c r="C210" s="417" t="s">
        <v>111</v>
      </c>
      <c r="D210" s="417" t="s">
        <v>59</v>
      </c>
      <c r="E210" s="421" t="s">
        <v>546</v>
      </c>
      <c r="F210" s="417"/>
      <c r="G210" s="352">
        <f>G212</f>
        <v>62.8</v>
      </c>
      <c r="H210" s="352">
        <f>H212</f>
        <v>44.021999999999998</v>
      </c>
    </row>
    <row r="211" spans="1:8" s="267" customFormat="1" ht="33" customHeight="1" x14ac:dyDescent="0.2">
      <c r="A211" s="422" t="s">
        <v>544</v>
      </c>
      <c r="B211" s="25"/>
      <c r="C211" s="417" t="s">
        <v>111</v>
      </c>
      <c r="D211" s="417" t="s">
        <v>59</v>
      </c>
      <c r="E211" s="421" t="s">
        <v>547</v>
      </c>
      <c r="F211" s="417"/>
      <c r="G211" s="352">
        <v>62.8</v>
      </c>
      <c r="H211" s="352">
        <v>44</v>
      </c>
    </row>
    <row r="212" spans="1:8" s="267" customFormat="1" ht="38.25" customHeight="1" x14ac:dyDescent="0.2">
      <c r="A212" s="422" t="s">
        <v>545</v>
      </c>
      <c r="B212" s="25"/>
      <c r="C212" s="417" t="s">
        <v>111</v>
      </c>
      <c r="D212" s="417" t="s">
        <v>59</v>
      </c>
      <c r="E212" s="421" t="s">
        <v>548</v>
      </c>
      <c r="F212" s="417"/>
      <c r="G212" s="352">
        <f t="shared" si="8"/>
        <v>62.8</v>
      </c>
      <c r="H212" s="352">
        <f t="shared" si="8"/>
        <v>44.021999999999998</v>
      </c>
    </row>
    <row r="213" spans="1:8" s="267" customFormat="1" ht="30.75" customHeight="1" x14ac:dyDescent="0.2">
      <c r="A213" s="189" t="s">
        <v>36</v>
      </c>
      <c r="B213" s="25"/>
      <c r="C213" s="417" t="s">
        <v>111</v>
      </c>
      <c r="D213" s="417" t="s">
        <v>59</v>
      </c>
      <c r="E213" s="163" t="s">
        <v>414</v>
      </c>
      <c r="F213" s="417" t="s">
        <v>139</v>
      </c>
      <c r="G213" s="352">
        <f t="shared" si="8"/>
        <v>62.8</v>
      </c>
      <c r="H213" s="352">
        <f t="shared" si="8"/>
        <v>44.021999999999998</v>
      </c>
    </row>
    <row r="214" spans="1:8" s="267" customFormat="1" ht="31.5" customHeight="1" x14ac:dyDescent="0.2">
      <c r="A214" s="189" t="s">
        <v>37</v>
      </c>
      <c r="B214" s="25"/>
      <c r="C214" s="417" t="s">
        <v>111</v>
      </c>
      <c r="D214" s="417" t="s">
        <v>59</v>
      </c>
      <c r="E214" s="163" t="s">
        <v>414</v>
      </c>
      <c r="F214" s="417" t="s">
        <v>141</v>
      </c>
      <c r="G214" s="352">
        <v>62.8</v>
      </c>
      <c r="H214" s="352">
        <f>44+0.022</f>
        <v>44.021999999999998</v>
      </c>
    </row>
    <row r="215" spans="1:8" s="267" customFormat="1" ht="50.25" customHeight="1" x14ac:dyDescent="0.2">
      <c r="A215" s="249" t="s">
        <v>306</v>
      </c>
      <c r="B215" s="244"/>
      <c r="C215" s="250" t="s">
        <v>111</v>
      </c>
      <c r="D215" s="250" t="s">
        <v>59</v>
      </c>
      <c r="E215" s="250" t="s">
        <v>136</v>
      </c>
      <c r="F215" s="250"/>
      <c r="G215" s="376">
        <f>G216+G220</f>
        <v>1000</v>
      </c>
      <c r="H215" s="376">
        <f>H216+H220</f>
        <v>1000</v>
      </c>
    </row>
    <row r="216" spans="1:8" s="267" customFormat="1" ht="0.75" hidden="1" customHeight="1" x14ac:dyDescent="0.2">
      <c r="A216" s="50" t="s">
        <v>248</v>
      </c>
      <c r="B216" s="252"/>
      <c r="C216" s="252" t="s">
        <v>111</v>
      </c>
      <c r="D216" s="252" t="s">
        <v>59</v>
      </c>
      <c r="E216" s="252" t="s">
        <v>249</v>
      </c>
      <c r="F216" s="252"/>
      <c r="G216" s="377">
        <f t="shared" ref="G216:H218" si="9">G217</f>
        <v>0</v>
      </c>
      <c r="H216" s="377">
        <f t="shared" si="9"/>
        <v>0</v>
      </c>
    </row>
    <row r="217" spans="1:8" s="267" customFormat="1" ht="38.25" hidden="1" x14ac:dyDescent="0.2">
      <c r="A217" s="254" t="s">
        <v>137</v>
      </c>
      <c r="B217" s="244"/>
      <c r="C217" s="244" t="s">
        <v>111</v>
      </c>
      <c r="D217" s="244" t="s">
        <v>59</v>
      </c>
      <c r="E217" s="244" t="s">
        <v>250</v>
      </c>
      <c r="F217" s="244"/>
      <c r="G217" s="352">
        <f t="shared" si="9"/>
        <v>0</v>
      </c>
      <c r="H217" s="352">
        <f t="shared" si="9"/>
        <v>0</v>
      </c>
    </row>
    <row r="218" spans="1:8" s="267" customFormat="1" ht="25.5" hidden="1" x14ac:dyDescent="0.2">
      <c r="A218" s="192" t="s">
        <v>36</v>
      </c>
      <c r="B218" s="244"/>
      <c r="C218" s="244" t="s">
        <v>111</v>
      </c>
      <c r="D218" s="244" t="s">
        <v>59</v>
      </c>
      <c r="E218" s="244" t="s">
        <v>250</v>
      </c>
      <c r="F218" s="244" t="s">
        <v>139</v>
      </c>
      <c r="G218" s="352">
        <f t="shared" si="9"/>
        <v>0</v>
      </c>
      <c r="H218" s="352">
        <f t="shared" si="9"/>
        <v>0</v>
      </c>
    </row>
    <row r="219" spans="1:8" s="267" customFormat="1" ht="25.5" hidden="1" x14ac:dyDescent="0.2">
      <c r="A219" s="192" t="s">
        <v>140</v>
      </c>
      <c r="B219" s="244"/>
      <c r="C219" s="244" t="s">
        <v>111</v>
      </c>
      <c r="D219" s="244" t="s">
        <v>59</v>
      </c>
      <c r="E219" s="244" t="s">
        <v>250</v>
      </c>
      <c r="F219" s="244" t="s">
        <v>141</v>
      </c>
      <c r="G219" s="352">
        <v>0</v>
      </c>
      <c r="H219" s="352">
        <v>0</v>
      </c>
    </row>
    <row r="220" spans="1:8" s="267" customFormat="1" ht="29.25" customHeight="1" x14ac:dyDescent="0.2">
      <c r="A220" s="422" t="s">
        <v>549</v>
      </c>
      <c r="B220" s="28"/>
      <c r="C220" s="28" t="s">
        <v>111</v>
      </c>
      <c r="D220" s="28" t="s">
        <v>59</v>
      </c>
      <c r="E220" s="421" t="s">
        <v>550</v>
      </c>
      <c r="F220" s="28"/>
      <c r="G220" s="377">
        <f t="shared" ref="G220:H223" si="10">G221</f>
        <v>1000</v>
      </c>
      <c r="H220" s="377">
        <f t="shared" si="10"/>
        <v>1000</v>
      </c>
    </row>
    <row r="221" spans="1:8" s="267" customFormat="1" ht="30.75" customHeight="1" x14ac:dyDescent="0.2">
      <c r="A221" s="150" t="s">
        <v>309</v>
      </c>
      <c r="B221" s="417"/>
      <c r="C221" s="417" t="s">
        <v>111</v>
      </c>
      <c r="D221" s="417" t="s">
        <v>59</v>
      </c>
      <c r="E221" s="421" t="s">
        <v>551</v>
      </c>
      <c r="F221" s="417"/>
      <c r="G221" s="352">
        <f>G223</f>
        <v>1000</v>
      </c>
      <c r="H221" s="352">
        <f>H223</f>
        <v>1000</v>
      </c>
    </row>
    <row r="222" spans="1:8" s="267" customFormat="1" ht="33.75" customHeight="1" x14ac:dyDescent="0.2">
      <c r="A222" s="150" t="s">
        <v>310</v>
      </c>
      <c r="B222" s="417"/>
      <c r="C222" s="417" t="s">
        <v>111</v>
      </c>
      <c r="D222" s="417" t="s">
        <v>59</v>
      </c>
      <c r="E222" s="421" t="s">
        <v>552</v>
      </c>
      <c r="F222" s="417"/>
      <c r="G222" s="352">
        <f>G223</f>
        <v>1000</v>
      </c>
      <c r="H222" s="352">
        <f>H223</f>
        <v>1000</v>
      </c>
    </row>
    <row r="223" spans="1:8" s="267" customFormat="1" ht="29.25" customHeight="1" x14ac:dyDescent="0.2">
      <c r="A223" s="31" t="s">
        <v>36</v>
      </c>
      <c r="B223" s="417"/>
      <c r="C223" s="417" t="s">
        <v>111</v>
      </c>
      <c r="D223" s="417" t="s">
        <v>59</v>
      </c>
      <c r="E223" s="127" t="s">
        <v>301</v>
      </c>
      <c r="F223" s="417" t="s">
        <v>139</v>
      </c>
      <c r="G223" s="352">
        <f t="shared" si="10"/>
        <v>1000</v>
      </c>
      <c r="H223" s="352">
        <f t="shared" si="10"/>
        <v>1000</v>
      </c>
    </row>
    <row r="224" spans="1:8" s="267" customFormat="1" ht="31.5" customHeight="1" x14ac:dyDescent="0.2">
      <c r="A224" s="31" t="s">
        <v>140</v>
      </c>
      <c r="B224" s="417"/>
      <c r="C224" s="417" t="s">
        <v>111</v>
      </c>
      <c r="D224" s="417" t="s">
        <v>59</v>
      </c>
      <c r="E224" s="127" t="s">
        <v>301</v>
      </c>
      <c r="F224" s="417" t="s">
        <v>141</v>
      </c>
      <c r="G224" s="352">
        <v>1000</v>
      </c>
      <c r="H224" s="352">
        <v>1000</v>
      </c>
    </row>
    <row r="225" spans="1:8" s="261" customFormat="1" ht="23.25" customHeight="1" x14ac:dyDescent="0.2">
      <c r="A225" s="21" t="s">
        <v>233</v>
      </c>
      <c r="B225" s="22"/>
      <c r="C225" s="22" t="s">
        <v>70</v>
      </c>
      <c r="D225" s="22"/>
      <c r="E225" s="22"/>
      <c r="F225" s="22"/>
      <c r="G225" s="367">
        <f t="shared" ref="G225:H227" si="11">G226</f>
        <v>760.45</v>
      </c>
      <c r="H225" s="367">
        <f t="shared" si="11"/>
        <v>760.45</v>
      </c>
    </row>
    <row r="226" spans="1:8" s="248" customFormat="1" ht="30" customHeight="1" x14ac:dyDescent="0.2">
      <c r="A226" s="21" t="s">
        <v>69</v>
      </c>
      <c r="B226" s="22"/>
      <c r="C226" s="22" t="s">
        <v>70</v>
      </c>
      <c r="D226" s="22" t="s">
        <v>70</v>
      </c>
      <c r="E226" s="22"/>
      <c r="F226" s="22"/>
      <c r="G226" s="367">
        <f t="shared" si="11"/>
        <v>760.45</v>
      </c>
      <c r="H226" s="367">
        <f t="shared" si="11"/>
        <v>760.45</v>
      </c>
    </row>
    <row r="227" spans="1:8" s="245" customFormat="1" ht="38.25" x14ac:dyDescent="0.15">
      <c r="A227" s="18" t="s">
        <v>66</v>
      </c>
      <c r="B227" s="19"/>
      <c r="C227" s="19" t="s">
        <v>70</v>
      </c>
      <c r="D227" s="19" t="s">
        <v>70</v>
      </c>
      <c r="E227" s="19" t="s">
        <v>67</v>
      </c>
      <c r="F227" s="19"/>
      <c r="G227" s="376">
        <f t="shared" si="11"/>
        <v>760.45</v>
      </c>
      <c r="H227" s="376">
        <f t="shared" si="11"/>
        <v>760.45</v>
      </c>
    </row>
    <row r="228" spans="1:8" s="270" customFormat="1" ht="33.75" customHeight="1" x14ac:dyDescent="0.2">
      <c r="A228" s="29" t="s">
        <v>482</v>
      </c>
      <c r="B228" s="417"/>
      <c r="C228" s="417" t="s">
        <v>70</v>
      </c>
      <c r="D228" s="417" t="s">
        <v>70</v>
      </c>
      <c r="E228" s="417" t="s">
        <v>488</v>
      </c>
      <c r="F228" s="417"/>
      <c r="G228" s="377">
        <f>G229+G233</f>
        <v>760.45</v>
      </c>
      <c r="H228" s="377">
        <f>H229+H233</f>
        <v>760.45</v>
      </c>
    </row>
    <row r="229" spans="1:8" s="270" customFormat="1" ht="32.25" customHeight="1" x14ac:dyDescent="0.2">
      <c r="A229" s="27" t="s">
        <v>489</v>
      </c>
      <c r="B229" s="28"/>
      <c r="C229" s="28" t="s">
        <v>70</v>
      </c>
      <c r="D229" s="28" t="s">
        <v>70</v>
      </c>
      <c r="E229" s="28" t="s">
        <v>490</v>
      </c>
      <c r="F229" s="28"/>
      <c r="G229" s="352">
        <f>SUM(G230)</f>
        <v>400</v>
      </c>
      <c r="H229" s="352">
        <f>SUM(H230)</f>
        <v>400</v>
      </c>
    </row>
    <row r="230" spans="1:8" s="270" customFormat="1" ht="30.75" customHeight="1" x14ac:dyDescent="0.2">
      <c r="A230" s="29" t="s">
        <v>68</v>
      </c>
      <c r="B230" s="417"/>
      <c r="C230" s="417" t="s">
        <v>70</v>
      </c>
      <c r="D230" s="417" t="s">
        <v>70</v>
      </c>
      <c r="E230" s="417" t="s">
        <v>491</v>
      </c>
      <c r="F230" s="417"/>
      <c r="G230" s="352">
        <f>G232</f>
        <v>400</v>
      </c>
      <c r="H230" s="352">
        <f>H232</f>
        <v>400</v>
      </c>
    </row>
    <row r="231" spans="1:8" s="270" customFormat="1" ht="31.5" customHeight="1" x14ac:dyDescent="0.2">
      <c r="A231" s="31" t="s">
        <v>36</v>
      </c>
      <c r="B231" s="417"/>
      <c r="C231" s="417" t="s">
        <v>70</v>
      </c>
      <c r="D231" s="417" t="s">
        <v>70</v>
      </c>
      <c r="E231" s="417" t="s">
        <v>491</v>
      </c>
      <c r="F231" s="417" t="s">
        <v>139</v>
      </c>
      <c r="G231" s="352">
        <f>G232</f>
        <v>400</v>
      </c>
      <c r="H231" s="352">
        <f>H232</f>
        <v>400</v>
      </c>
    </row>
    <row r="232" spans="1:8" s="270" customFormat="1" ht="32.25" customHeight="1" x14ac:dyDescent="0.2">
      <c r="A232" s="31" t="s">
        <v>140</v>
      </c>
      <c r="B232" s="417"/>
      <c r="C232" s="417" t="s">
        <v>70</v>
      </c>
      <c r="D232" s="417" t="s">
        <v>70</v>
      </c>
      <c r="E232" s="417" t="s">
        <v>491</v>
      </c>
      <c r="F232" s="417" t="s">
        <v>141</v>
      </c>
      <c r="G232" s="352">
        <v>400</v>
      </c>
      <c r="H232" s="352">
        <v>400</v>
      </c>
    </row>
    <row r="233" spans="1:8" s="270" customFormat="1" ht="33" customHeight="1" x14ac:dyDescent="0.2">
      <c r="A233" s="27" t="s">
        <v>492</v>
      </c>
      <c r="B233" s="28"/>
      <c r="C233" s="28" t="s">
        <v>70</v>
      </c>
      <c r="D233" s="28" t="s">
        <v>70</v>
      </c>
      <c r="E233" s="28" t="s">
        <v>493</v>
      </c>
      <c r="F233" s="28"/>
      <c r="G233" s="377">
        <f>SUM(G234)</f>
        <v>360.45</v>
      </c>
      <c r="H233" s="377">
        <f>SUM(H234)</f>
        <v>360.45</v>
      </c>
    </row>
    <row r="234" spans="1:8" s="255" customFormat="1" ht="24.75" customHeight="1" x14ac:dyDescent="0.2">
      <c r="A234" s="29" t="s">
        <v>71</v>
      </c>
      <c r="B234" s="417"/>
      <c r="C234" s="417" t="s">
        <v>70</v>
      </c>
      <c r="D234" s="417" t="s">
        <v>70</v>
      </c>
      <c r="E234" s="417" t="s">
        <v>494</v>
      </c>
      <c r="F234" s="417"/>
      <c r="G234" s="352">
        <f>G236</f>
        <v>360.45</v>
      </c>
      <c r="H234" s="352">
        <f>H236</f>
        <v>360.45</v>
      </c>
    </row>
    <row r="235" spans="1:8" s="255" customFormat="1" ht="30" customHeight="1" x14ac:dyDescent="0.2">
      <c r="A235" s="31" t="s">
        <v>36</v>
      </c>
      <c r="B235" s="417"/>
      <c r="C235" s="417" t="s">
        <v>70</v>
      </c>
      <c r="D235" s="417" t="s">
        <v>70</v>
      </c>
      <c r="E235" s="417" t="s">
        <v>494</v>
      </c>
      <c r="F235" s="417" t="s">
        <v>139</v>
      </c>
      <c r="G235" s="352">
        <f>G236</f>
        <v>360.45</v>
      </c>
      <c r="H235" s="352">
        <f>H236</f>
        <v>360.45</v>
      </c>
    </row>
    <row r="236" spans="1:8" s="255" customFormat="1" ht="34.5" customHeight="1" x14ac:dyDescent="0.2">
      <c r="A236" s="31" t="s">
        <v>140</v>
      </c>
      <c r="B236" s="417"/>
      <c r="C236" s="417" t="s">
        <v>70</v>
      </c>
      <c r="D236" s="417" t="s">
        <v>70</v>
      </c>
      <c r="E236" s="417" t="s">
        <v>494</v>
      </c>
      <c r="F236" s="417" t="s">
        <v>141</v>
      </c>
      <c r="G236" s="352">
        <v>360.45</v>
      </c>
      <c r="H236" s="352">
        <v>360.45</v>
      </c>
    </row>
    <row r="237" spans="1:8" ht="22.5" customHeight="1" x14ac:dyDescent="0.2">
      <c r="A237" s="21" t="s">
        <v>234</v>
      </c>
      <c r="B237" s="22"/>
      <c r="C237" s="22" t="s">
        <v>77</v>
      </c>
      <c r="D237" s="22"/>
      <c r="E237" s="22"/>
      <c r="F237" s="22"/>
      <c r="G237" s="367">
        <f>SUM(G238)</f>
        <v>31989.607999999997</v>
      </c>
      <c r="H237" s="367">
        <f>SUM(H238)</f>
        <v>31989.608</v>
      </c>
    </row>
    <row r="238" spans="1:8" ht="24.75" customHeight="1" x14ac:dyDescent="0.2">
      <c r="A238" s="21" t="s">
        <v>76</v>
      </c>
      <c r="B238" s="69"/>
      <c r="C238" s="22" t="s">
        <v>77</v>
      </c>
      <c r="D238" s="22" t="s">
        <v>35</v>
      </c>
      <c r="E238" s="22"/>
      <c r="F238" s="22"/>
      <c r="G238" s="367">
        <f t="shared" ref="G238:H240" si="12">G239</f>
        <v>31989.607999999997</v>
      </c>
      <c r="H238" s="367">
        <f t="shared" si="12"/>
        <v>31989.608</v>
      </c>
    </row>
    <row r="239" spans="1:8" ht="45" customHeight="1" x14ac:dyDescent="0.2">
      <c r="A239" s="249" t="s">
        <v>66</v>
      </c>
      <c r="B239" s="272"/>
      <c r="C239" s="250" t="s">
        <v>77</v>
      </c>
      <c r="D239" s="250" t="s">
        <v>35</v>
      </c>
      <c r="E239" s="250" t="s">
        <v>67</v>
      </c>
      <c r="F239" s="250"/>
      <c r="G239" s="376">
        <f t="shared" si="12"/>
        <v>31989.607999999997</v>
      </c>
      <c r="H239" s="376">
        <f t="shared" si="12"/>
        <v>31989.608</v>
      </c>
    </row>
    <row r="240" spans="1:8" ht="36" customHeight="1" x14ac:dyDescent="0.2">
      <c r="A240" s="251" t="s">
        <v>482</v>
      </c>
      <c r="B240" s="271"/>
      <c r="C240" s="252" t="s">
        <v>77</v>
      </c>
      <c r="D240" s="252" t="s">
        <v>35</v>
      </c>
      <c r="E240" s="252" t="s">
        <v>488</v>
      </c>
      <c r="F240" s="252"/>
      <c r="G240" s="377">
        <f t="shared" si="12"/>
        <v>31989.607999999997</v>
      </c>
      <c r="H240" s="377">
        <f t="shared" si="12"/>
        <v>31989.608</v>
      </c>
    </row>
    <row r="241" spans="1:8" ht="42" customHeight="1" x14ac:dyDescent="0.2">
      <c r="A241" s="254" t="s">
        <v>495</v>
      </c>
      <c r="B241" s="272"/>
      <c r="C241" s="244" t="s">
        <v>77</v>
      </c>
      <c r="D241" s="244" t="s">
        <v>35</v>
      </c>
      <c r="E241" s="418" t="s">
        <v>496</v>
      </c>
      <c r="F241" s="244"/>
      <c r="G241" s="352">
        <f>G242+G249+G252</f>
        <v>31989.607999999997</v>
      </c>
      <c r="H241" s="352">
        <f>H242+H249+H252</f>
        <v>31989.608</v>
      </c>
    </row>
    <row r="242" spans="1:8" ht="42" customHeight="1" x14ac:dyDescent="0.2">
      <c r="A242" s="254" t="s">
        <v>235</v>
      </c>
      <c r="B242" s="272"/>
      <c r="C242" s="418" t="s">
        <v>77</v>
      </c>
      <c r="D242" s="418" t="s">
        <v>35</v>
      </c>
      <c r="E242" s="418" t="s">
        <v>497</v>
      </c>
      <c r="F242" s="418"/>
      <c r="G242" s="352">
        <f>G243+G245+G247</f>
        <v>20082.065999999999</v>
      </c>
      <c r="H242" s="352">
        <f>H243+H245+H247</f>
        <v>20038.245999999999</v>
      </c>
    </row>
    <row r="243" spans="1:8" ht="63.75" x14ac:dyDescent="0.2">
      <c r="A243" s="192" t="s">
        <v>210</v>
      </c>
      <c r="B243" s="272"/>
      <c r="C243" s="244" t="s">
        <v>77</v>
      </c>
      <c r="D243" s="244" t="s">
        <v>35</v>
      </c>
      <c r="E243" s="244" t="s">
        <v>497</v>
      </c>
      <c r="F243" s="244" t="s">
        <v>146</v>
      </c>
      <c r="G243" s="352">
        <f>G244</f>
        <v>13599.504000000001</v>
      </c>
      <c r="H243" s="352">
        <f>H244</f>
        <v>13596.504000000001</v>
      </c>
    </row>
    <row r="244" spans="1:8" ht="28.5" customHeight="1" x14ac:dyDescent="0.2">
      <c r="A244" s="192" t="s">
        <v>236</v>
      </c>
      <c r="B244" s="272"/>
      <c r="C244" s="244" t="s">
        <v>77</v>
      </c>
      <c r="D244" s="244" t="s">
        <v>35</v>
      </c>
      <c r="E244" s="418" t="s">
        <v>497</v>
      </c>
      <c r="F244" s="244" t="s">
        <v>237</v>
      </c>
      <c r="G244" s="352">
        <v>13599.504000000001</v>
      </c>
      <c r="H244" s="352">
        <v>13596.504000000001</v>
      </c>
    </row>
    <row r="245" spans="1:8" ht="25.5" x14ac:dyDescent="0.2">
      <c r="A245" s="192" t="s">
        <v>36</v>
      </c>
      <c r="B245" s="272"/>
      <c r="C245" s="244" t="s">
        <v>77</v>
      </c>
      <c r="D245" s="244" t="s">
        <v>35</v>
      </c>
      <c r="E245" s="418" t="s">
        <v>497</v>
      </c>
      <c r="F245" s="244" t="s">
        <v>139</v>
      </c>
      <c r="G245" s="352">
        <f>G246</f>
        <v>6480.5619999999999</v>
      </c>
      <c r="H245" s="352">
        <f>H246</f>
        <v>6439.7420000000002</v>
      </c>
    </row>
    <row r="246" spans="1:8" ht="33" customHeight="1" x14ac:dyDescent="0.2">
      <c r="A246" s="192" t="s">
        <v>140</v>
      </c>
      <c r="B246" s="272"/>
      <c r="C246" s="244" t="s">
        <v>77</v>
      </c>
      <c r="D246" s="244" t="s">
        <v>35</v>
      </c>
      <c r="E246" s="418" t="s">
        <v>497</v>
      </c>
      <c r="F246" s="244" t="s">
        <v>141</v>
      </c>
      <c r="G246" s="352">
        <f>4937.362+1543.2</f>
        <v>6480.5619999999999</v>
      </c>
      <c r="H246" s="352">
        <f>1543.2+4896.542</f>
        <v>6439.7420000000002</v>
      </c>
    </row>
    <row r="247" spans="1:8" ht="27" customHeight="1" x14ac:dyDescent="0.2">
      <c r="A247" s="192" t="s">
        <v>38</v>
      </c>
      <c r="B247" s="272"/>
      <c r="C247" s="244" t="s">
        <v>77</v>
      </c>
      <c r="D247" s="244" t="s">
        <v>35</v>
      </c>
      <c r="E247" s="418" t="s">
        <v>497</v>
      </c>
      <c r="F247" s="244" t="s">
        <v>150</v>
      </c>
      <c r="G247" s="352">
        <v>2</v>
      </c>
      <c r="H247" s="352">
        <v>2</v>
      </c>
    </row>
    <row r="248" spans="1:8" ht="23.25" customHeight="1" x14ac:dyDescent="0.2">
      <c r="A248" s="192" t="s">
        <v>151</v>
      </c>
      <c r="B248" s="272"/>
      <c r="C248" s="244" t="s">
        <v>77</v>
      </c>
      <c r="D248" s="244" t="s">
        <v>35</v>
      </c>
      <c r="E248" s="418" t="s">
        <v>497</v>
      </c>
      <c r="F248" s="244" t="s">
        <v>152</v>
      </c>
      <c r="G248" s="352">
        <v>2</v>
      </c>
      <c r="H248" s="352">
        <v>2</v>
      </c>
    </row>
    <row r="249" spans="1:8" ht="75" customHeight="1" x14ac:dyDescent="0.2">
      <c r="A249" s="254" t="s">
        <v>415</v>
      </c>
      <c r="B249" s="272"/>
      <c r="C249" s="244" t="s">
        <v>77</v>
      </c>
      <c r="D249" s="244" t="s">
        <v>35</v>
      </c>
      <c r="E249" s="244" t="s">
        <v>499</v>
      </c>
      <c r="F249" s="244"/>
      <c r="G249" s="352">
        <f>G250</f>
        <v>10362.799999999999</v>
      </c>
      <c r="H249" s="352">
        <f>H250</f>
        <v>10362.799999999999</v>
      </c>
    </row>
    <row r="250" spans="1:8" ht="59.85" customHeight="1" x14ac:dyDescent="0.2">
      <c r="A250" s="192" t="s">
        <v>210</v>
      </c>
      <c r="B250" s="272"/>
      <c r="C250" s="244" t="s">
        <v>77</v>
      </c>
      <c r="D250" s="244" t="s">
        <v>35</v>
      </c>
      <c r="E250" s="418" t="s">
        <v>499</v>
      </c>
      <c r="F250" s="244" t="s">
        <v>146</v>
      </c>
      <c r="G250" s="352">
        <f>G251</f>
        <v>10362.799999999999</v>
      </c>
      <c r="H250" s="352">
        <f>H251</f>
        <v>10362.799999999999</v>
      </c>
    </row>
    <row r="251" spans="1:8" ht="21.75" customHeight="1" x14ac:dyDescent="0.2">
      <c r="A251" s="192" t="s">
        <v>236</v>
      </c>
      <c r="B251" s="272"/>
      <c r="C251" s="244" t="s">
        <v>77</v>
      </c>
      <c r="D251" s="244" t="s">
        <v>35</v>
      </c>
      <c r="E251" s="418" t="s">
        <v>499</v>
      </c>
      <c r="F251" s="244" t="s">
        <v>237</v>
      </c>
      <c r="G251" s="352">
        <f>5181.4+5181.4</f>
        <v>10362.799999999999</v>
      </c>
      <c r="H251" s="352">
        <f>G251</f>
        <v>10362.799999999999</v>
      </c>
    </row>
    <row r="252" spans="1:8" ht="24" customHeight="1" x14ac:dyDescent="0.2">
      <c r="A252" s="254" t="s">
        <v>82</v>
      </c>
      <c r="B252" s="64"/>
      <c r="C252" s="34" t="s">
        <v>77</v>
      </c>
      <c r="D252" s="34" t="s">
        <v>35</v>
      </c>
      <c r="E252" s="34" t="s">
        <v>500</v>
      </c>
      <c r="F252" s="34"/>
      <c r="G252" s="352">
        <f>SUM(G254)</f>
        <v>1544.742</v>
      </c>
      <c r="H252" s="352">
        <f>SUM(H254)</f>
        <v>1588.5619999999999</v>
      </c>
    </row>
    <row r="253" spans="1:8" ht="27.75" customHeight="1" x14ac:dyDescent="0.2">
      <c r="A253" s="192" t="s">
        <v>36</v>
      </c>
      <c r="B253" s="64"/>
      <c r="C253" s="34" t="s">
        <v>77</v>
      </c>
      <c r="D253" s="34" t="s">
        <v>35</v>
      </c>
      <c r="E253" s="34" t="s">
        <v>500</v>
      </c>
      <c r="F253" s="34" t="s">
        <v>139</v>
      </c>
      <c r="G253" s="352">
        <f>G254</f>
        <v>1544.742</v>
      </c>
      <c r="H253" s="352">
        <f>H254</f>
        <v>1588.5619999999999</v>
      </c>
    </row>
    <row r="254" spans="1:8" ht="36.75" customHeight="1" x14ac:dyDescent="0.2">
      <c r="A254" s="52" t="s">
        <v>140</v>
      </c>
      <c r="B254" s="64"/>
      <c r="C254" s="34" t="s">
        <v>77</v>
      </c>
      <c r="D254" s="34" t="s">
        <v>35</v>
      </c>
      <c r="E254" s="34" t="s">
        <v>83</v>
      </c>
      <c r="F254" s="34" t="s">
        <v>141</v>
      </c>
      <c r="G254" s="352">
        <v>1544.742</v>
      </c>
      <c r="H254" s="352">
        <v>1588.5619999999999</v>
      </c>
    </row>
    <row r="255" spans="1:8" ht="32.25" customHeight="1" x14ac:dyDescent="0.2">
      <c r="A255" s="21" t="s">
        <v>405</v>
      </c>
      <c r="B255" s="22"/>
      <c r="C255" s="22" t="s">
        <v>201</v>
      </c>
      <c r="D255" s="22"/>
      <c r="E255" s="22"/>
      <c r="F255" s="22"/>
      <c r="G255" s="367">
        <f>G256+G263</f>
        <v>7323.6866599999994</v>
      </c>
      <c r="H255" s="367">
        <f>H256+H263</f>
        <v>12076.55516</v>
      </c>
    </row>
    <row r="256" spans="1:8" ht="25.5" customHeight="1" x14ac:dyDescent="0.2">
      <c r="A256" s="21" t="s">
        <v>200</v>
      </c>
      <c r="B256" s="22"/>
      <c r="C256" s="22" t="s">
        <v>201</v>
      </c>
      <c r="D256" s="22" t="s">
        <v>35</v>
      </c>
      <c r="E256" s="22"/>
      <c r="F256" s="22"/>
      <c r="G256" s="367">
        <f>G257</f>
        <v>1485.9</v>
      </c>
      <c r="H256" s="367">
        <f>H257</f>
        <v>1485.9</v>
      </c>
    </row>
    <row r="257" spans="1:8" ht="48.2" customHeight="1" x14ac:dyDescent="0.2">
      <c r="A257" s="249" t="s">
        <v>215</v>
      </c>
      <c r="B257" s="247"/>
      <c r="C257" s="250" t="s">
        <v>201</v>
      </c>
      <c r="D257" s="250" t="s">
        <v>35</v>
      </c>
      <c r="E257" s="250" t="s">
        <v>172</v>
      </c>
      <c r="F257" s="247"/>
      <c r="G257" s="376">
        <f>SUM(G258)</f>
        <v>1485.9</v>
      </c>
      <c r="H257" s="376">
        <f>SUM(H258)</f>
        <v>1485.9</v>
      </c>
    </row>
    <row r="258" spans="1:8" ht="25.5" customHeight="1" x14ac:dyDescent="0.2">
      <c r="A258" s="55" t="s">
        <v>16</v>
      </c>
      <c r="B258" s="247"/>
      <c r="C258" s="252" t="s">
        <v>201</v>
      </c>
      <c r="D258" s="252" t="s">
        <v>35</v>
      </c>
      <c r="E258" s="252" t="s">
        <v>173</v>
      </c>
      <c r="F258" s="247"/>
      <c r="G258" s="377">
        <f>G259</f>
        <v>1485.9</v>
      </c>
      <c r="H258" s="377">
        <f>H259</f>
        <v>1485.9</v>
      </c>
    </row>
    <row r="259" spans="1:8" ht="23.25" customHeight="1" x14ac:dyDescent="0.2">
      <c r="A259" s="58" t="s">
        <v>16</v>
      </c>
      <c r="B259" s="247"/>
      <c r="C259" s="244" t="s">
        <v>201</v>
      </c>
      <c r="D259" s="244" t="s">
        <v>35</v>
      </c>
      <c r="E259" s="244" t="s">
        <v>174</v>
      </c>
      <c r="F259" s="247"/>
      <c r="G259" s="352">
        <f>G260</f>
        <v>1485.9</v>
      </c>
      <c r="H259" s="352">
        <f>H260</f>
        <v>1485.9</v>
      </c>
    </row>
    <row r="260" spans="1:8" ht="24" customHeight="1" x14ac:dyDescent="0.2">
      <c r="A260" s="254" t="s">
        <v>196</v>
      </c>
      <c r="B260" s="244"/>
      <c r="C260" s="244" t="s">
        <v>201</v>
      </c>
      <c r="D260" s="244" t="s">
        <v>35</v>
      </c>
      <c r="E260" s="244" t="s">
        <v>197</v>
      </c>
      <c r="F260" s="244"/>
      <c r="G260" s="352">
        <f>G262</f>
        <v>1485.9</v>
      </c>
      <c r="H260" s="352">
        <f>H262</f>
        <v>1485.9</v>
      </c>
    </row>
    <row r="261" spans="1:8" ht="22.7" customHeight="1" x14ac:dyDescent="0.2">
      <c r="A261" s="273" t="s">
        <v>56</v>
      </c>
      <c r="B261" s="244"/>
      <c r="C261" s="244" t="s">
        <v>201</v>
      </c>
      <c r="D261" s="244" t="s">
        <v>35</v>
      </c>
      <c r="E261" s="244" t="s">
        <v>197</v>
      </c>
      <c r="F261" s="244" t="s">
        <v>198</v>
      </c>
      <c r="G261" s="352">
        <f>G262</f>
        <v>1485.9</v>
      </c>
      <c r="H261" s="352">
        <f>H262</f>
        <v>1485.9</v>
      </c>
    </row>
    <row r="262" spans="1:8" ht="27.2" customHeight="1" x14ac:dyDescent="0.2">
      <c r="A262" s="273" t="s">
        <v>238</v>
      </c>
      <c r="B262" s="244"/>
      <c r="C262" s="244" t="s">
        <v>201</v>
      </c>
      <c r="D262" s="244" t="s">
        <v>35</v>
      </c>
      <c r="E262" s="244" t="s">
        <v>197</v>
      </c>
      <c r="F262" s="244" t="s">
        <v>199</v>
      </c>
      <c r="G262" s="352">
        <v>1485.9</v>
      </c>
      <c r="H262" s="352">
        <v>1485.9</v>
      </c>
    </row>
    <row r="263" spans="1:8" ht="30" customHeight="1" x14ac:dyDescent="0.2">
      <c r="A263" s="21" t="s">
        <v>393</v>
      </c>
      <c r="B263" s="22"/>
      <c r="C263" s="22" t="s">
        <v>201</v>
      </c>
      <c r="D263" s="22" t="s">
        <v>47</v>
      </c>
      <c r="E263" s="22"/>
      <c r="F263" s="22"/>
      <c r="G263" s="367">
        <f>G264</f>
        <v>5837.7866599999998</v>
      </c>
      <c r="H263" s="367">
        <f>H264</f>
        <v>10590.65516</v>
      </c>
    </row>
    <row r="264" spans="1:8" ht="67.5" customHeight="1" x14ac:dyDescent="0.2">
      <c r="A264" s="102" t="s">
        <v>580</v>
      </c>
      <c r="B264" s="25"/>
      <c r="C264" s="19" t="s">
        <v>201</v>
      </c>
      <c r="D264" s="19" t="s">
        <v>47</v>
      </c>
      <c r="E264" s="19" t="s">
        <v>49</v>
      </c>
      <c r="F264" s="247"/>
      <c r="G264" s="376">
        <f>G266</f>
        <v>5837.7866599999998</v>
      </c>
      <c r="H264" s="376">
        <f>H266</f>
        <v>10590.65516</v>
      </c>
    </row>
    <row r="265" spans="1:8" ht="48" hidden="1" customHeight="1" x14ac:dyDescent="0.2">
      <c r="A265" s="27" t="s">
        <v>305</v>
      </c>
      <c r="B265" s="25"/>
      <c r="C265" s="417" t="s">
        <v>201</v>
      </c>
      <c r="D265" s="417" t="s">
        <v>59</v>
      </c>
      <c r="E265" s="28" t="s">
        <v>51</v>
      </c>
      <c r="F265" s="247"/>
      <c r="G265" s="377">
        <v>0</v>
      </c>
      <c r="H265" s="352">
        <v>0</v>
      </c>
    </row>
    <row r="266" spans="1:8" ht="35.25" customHeight="1" x14ac:dyDescent="0.2">
      <c r="A266" s="29" t="s">
        <v>482</v>
      </c>
      <c r="B266" s="25"/>
      <c r="C266" s="417" t="s">
        <v>201</v>
      </c>
      <c r="D266" s="417" t="s">
        <v>47</v>
      </c>
      <c r="E266" s="417" t="s">
        <v>483</v>
      </c>
      <c r="F266" s="244"/>
      <c r="G266" s="352">
        <f t="shared" ref="G266:H268" si="13">G267</f>
        <v>5837.7866599999998</v>
      </c>
      <c r="H266" s="352">
        <f t="shared" si="13"/>
        <v>10590.65516</v>
      </c>
    </row>
    <row r="267" spans="1:8" ht="47.65" customHeight="1" x14ac:dyDescent="0.2">
      <c r="A267" s="29" t="s">
        <v>484</v>
      </c>
      <c r="B267" s="417"/>
      <c r="C267" s="417" t="s">
        <v>201</v>
      </c>
      <c r="D267" s="417" t="s">
        <v>47</v>
      </c>
      <c r="E267" s="417" t="s">
        <v>485</v>
      </c>
      <c r="F267" s="244"/>
      <c r="G267" s="352">
        <f t="shared" si="13"/>
        <v>5837.7866599999998</v>
      </c>
      <c r="H267" s="352">
        <f t="shared" si="13"/>
        <v>10590.65516</v>
      </c>
    </row>
    <row r="268" spans="1:8" ht="27.2" customHeight="1" x14ac:dyDescent="0.2">
      <c r="A268" s="29" t="s">
        <v>486</v>
      </c>
      <c r="B268" s="417"/>
      <c r="C268" s="417" t="s">
        <v>201</v>
      </c>
      <c r="D268" s="417" t="s">
        <v>47</v>
      </c>
      <c r="E268" s="417" t="s">
        <v>487</v>
      </c>
      <c r="F268" s="244"/>
      <c r="G268" s="352">
        <f t="shared" si="13"/>
        <v>5837.7866599999998</v>
      </c>
      <c r="H268" s="352">
        <f t="shared" si="13"/>
        <v>10590.65516</v>
      </c>
    </row>
    <row r="269" spans="1:8" ht="27.2" customHeight="1" x14ac:dyDescent="0.2">
      <c r="A269" s="66" t="s">
        <v>56</v>
      </c>
      <c r="B269" s="417"/>
      <c r="C269" s="417" t="s">
        <v>201</v>
      </c>
      <c r="D269" s="417" t="s">
        <v>47</v>
      </c>
      <c r="E269" s="417" t="s">
        <v>487</v>
      </c>
      <c r="F269" s="418" t="s">
        <v>198</v>
      </c>
      <c r="G269" s="352">
        <f>G270</f>
        <v>5837.7866599999998</v>
      </c>
      <c r="H269" s="352">
        <f>H270</f>
        <v>10590.65516</v>
      </c>
    </row>
    <row r="270" spans="1:8" ht="36" customHeight="1" x14ac:dyDescent="0.2">
      <c r="A270" s="66" t="s">
        <v>57</v>
      </c>
      <c r="B270" s="417"/>
      <c r="C270" s="417" t="s">
        <v>201</v>
      </c>
      <c r="D270" s="417" t="s">
        <v>47</v>
      </c>
      <c r="E270" s="417" t="s">
        <v>487</v>
      </c>
      <c r="F270" s="418" t="s">
        <v>199</v>
      </c>
      <c r="G270" s="352">
        <f>1330.949+4506.83766</f>
        <v>5837.7866599999998</v>
      </c>
      <c r="H270" s="352">
        <f>1330.949+9259.70616</f>
        <v>10590.65516</v>
      </c>
    </row>
    <row r="271" spans="1:8" ht="28.5" customHeight="1" x14ac:dyDescent="0.2">
      <c r="A271" s="21" t="s">
        <v>33</v>
      </c>
      <c r="B271" s="69"/>
      <c r="C271" s="22" t="s">
        <v>34</v>
      </c>
      <c r="D271" s="22"/>
      <c r="E271" s="22"/>
      <c r="F271" s="22"/>
      <c r="G271" s="367">
        <f>G272</f>
        <v>30935.3</v>
      </c>
      <c r="H271" s="367">
        <f>H272</f>
        <v>30935.3</v>
      </c>
    </row>
    <row r="272" spans="1:8" ht="49.7" customHeight="1" x14ac:dyDescent="0.2">
      <c r="A272" s="18" t="s">
        <v>28</v>
      </c>
      <c r="B272" s="61"/>
      <c r="C272" s="19" t="s">
        <v>34</v>
      </c>
      <c r="D272" s="19" t="s">
        <v>35</v>
      </c>
      <c r="E272" s="19" t="s">
        <v>29</v>
      </c>
      <c r="F272" s="19"/>
      <c r="G272" s="376">
        <f>G273</f>
        <v>30935.3</v>
      </c>
      <c r="H272" s="376">
        <f>H273</f>
        <v>30935.3</v>
      </c>
    </row>
    <row r="273" spans="1:8" ht="35.25" customHeight="1" x14ac:dyDescent="0.2">
      <c r="A273" s="27" t="s">
        <v>482</v>
      </c>
      <c r="B273" s="62"/>
      <c r="C273" s="28" t="s">
        <v>34</v>
      </c>
      <c r="D273" s="28" t="s">
        <v>35</v>
      </c>
      <c r="E273" s="28" t="s">
        <v>553</v>
      </c>
      <c r="F273" s="28"/>
      <c r="G273" s="377">
        <f>SUM(G274)</f>
        <v>30935.3</v>
      </c>
      <c r="H273" s="377">
        <f>H274</f>
        <v>30935.3</v>
      </c>
    </row>
    <row r="274" spans="1:8" ht="38.25" customHeight="1" x14ac:dyDescent="0.2">
      <c r="A274" s="29" t="s">
        <v>554</v>
      </c>
      <c r="B274" s="62"/>
      <c r="C274" s="419" t="s">
        <v>34</v>
      </c>
      <c r="D274" s="419" t="s">
        <v>35</v>
      </c>
      <c r="E274" s="421" t="s">
        <v>555</v>
      </c>
      <c r="F274" s="28"/>
      <c r="G274" s="352">
        <f>G275+G290</f>
        <v>30935.3</v>
      </c>
      <c r="H274" s="352">
        <f>H275+H290</f>
        <v>30935.3</v>
      </c>
    </row>
    <row r="275" spans="1:8" ht="32.65" customHeight="1" x14ac:dyDescent="0.2">
      <c r="A275" s="29" t="s">
        <v>30</v>
      </c>
      <c r="B275" s="61"/>
      <c r="C275" s="419" t="s">
        <v>34</v>
      </c>
      <c r="D275" s="419" t="s">
        <v>35</v>
      </c>
      <c r="E275" s="420" t="s">
        <v>556</v>
      </c>
      <c r="F275" s="419"/>
      <c r="G275" s="352">
        <f>G276+G278+G280</f>
        <v>29935.3</v>
      </c>
      <c r="H275" s="352">
        <f>H276+H278+H280</f>
        <v>29935.3</v>
      </c>
    </row>
    <row r="276" spans="1:8" ht="61.9" customHeight="1" x14ac:dyDescent="0.2">
      <c r="A276" s="31" t="s">
        <v>210</v>
      </c>
      <c r="B276" s="61"/>
      <c r="C276" s="419" t="s">
        <v>34</v>
      </c>
      <c r="D276" s="419" t="s">
        <v>35</v>
      </c>
      <c r="E276" s="420" t="s">
        <v>556</v>
      </c>
      <c r="F276" s="419" t="s">
        <v>146</v>
      </c>
      <c r="G276" s="378">
        <f>G277</f>
        <v>16560.2</v>
      </c>
      <c r="H276" s="378">
        <f>H277</f>
        <v>16560.2</v>
      </c>
    </row>
    <row r="277" spans="1:8" ht="21.75" customHeight="1" x14ac:dyDescent="0.2">
      <c r="A277" s="31" t="s">
        <v>236</v>
      </c>
      <c r="B277" s="61"/>
      <c r="C277" s="419" t="s">
        <v>34</v>
      </c>
      <c r="D277" s="419" t="s">
        <v>35</v>
      </c>
      <c r="E277" s="420" t="s">
        <v>556</v>
      </c>
      <c r="F277" s="419" t="s">
        <v>237</v>
      </c>
      <c r="G277" s="368">
        <f>12700+24.8+3835.4</f>
        <v>16560.2</v>
      </c>
      <c r="H277" s="368">
        <f>12700+24.8+3835.4</f>
        <v>16560.2</v>
      </c>
    </row>
    <row r="278" spans="1:8" ht="29.25" customHeight="1" x14ac:dyDescent="0.2">
      <c r="A278" s="31" t="s">
        <v>36</v>
      </c>
      <c r="B278" s="61"/>
      <c r="C278" s="419" t="s">
        <v>34</v>
      </c>
      <c r="D278" s="419" t="s">
        <v>35</v>
      </c>
      <c r="E278" s="420" t="s">
        <v>556</v>
      </c>
      <c r="F278" s="419" t="s">
        <v>139</v>
      </c>
      <c r="G278" s="378">
        <f>G279</f>
        <v>13349.099999999999</v>
      </c>
      <c r="H278" s="378">
        <f>H279</f>
        <v>13349.099999999999</v>
      </c>
    </row>
    <row r="279" spans="1:8" ht="39.75" customHeight="1" x14ac:dyDescent="0.2">
      <c r="A279" s="31" t="s">
        <v>140</v>
      </c>
      <c r="B279" s="61"/>
      <c r="C279" s="419" t="s">
        <v>34</v>
      </c>
      <c r="D279" s="419" t="s">
        <v>35</v>
      </c>
      <c r="E279" s="420" t="s">
        <v>556</v>
      </c>
      <c r="F279" s="419" t="s">
        <v>141</v>
      </c>
      <c r="G279" s="368">
        <f>71+34+172.5+229+24+3590+3757+421+2704.5+432.3+45+96+127.8+1600+45</f>
        <v>13349.099999999999</v>
      </c>
      <c r="H279" s="368">
        <f>71+34+172.5+229+24+3590+3757+421+2704.5+432.3+45+96+127.8+1600+45</f>
        <v>13349.099999999999</v>
      </c>
    </row>
    <row r="280" spans="1:8" ht="29.25" customHeight="1" x14ac:dyDescent="0.2">
      <c r="A280" s="31" t="s">
        <v>38</v>
      </c>
      <c r="B280" s="61"/>
      <c r="C280" s="419" t="s">
        <v>34</v>
      </c>
      <c r="D280" s="419" t="s">
        <v>35</v>
      </c>
      <c r="E280" s="420" t="s">
        <v>556</v>
      </c>
      <c r="F280" s="419" t="s">
        <v>240</v>
      </c>
      <c r="G280" s="378">
        <f>G281</f>
        <v>26</v>
      </c>
      <c r="H280" s="378">
        <f>H281</f>
        <v>26</v>
      </c>
    </row>
    <row r="281" spans="1:8" ht="29.25" customHeight="1" x14ac:dyDescent="0.2">
      <c r="A281" s="31" t="s">
        <v>151</v>
      </c>
      <c r="B281" s="61"/>
      <c r="C281" s="419" t="s">
        <v>34</v>
      </c>
      <c r="D281" s="419" t="s">
        <v>35</v>
      </c>
      <c r="E281" s="420" t="s">
        <v>556</v>
      </c>
      <c r="F281" s="419" t="s">
        <v>152</v>
      </c>
      <c r="G281" s="368">
        <f>15+10+1</f>
        <v>26</v>
      </c>
      <c r="H281" s="368">
        <f>15+10+1</f>
        <v>26</v>
      </c>
    </row>
    <row r="282" spans="1:8" ht="45.75" hidden="1" customHeight="1" x14ac:dyDescent="0.2">
      <c r="A282" s="31" t="s">
        <v>44</v>
      </c>
      <c r="B282" s="61"/>
      <c r="C282" s="419" t="s">
        <v>34</v>
      </c>
      <c r="D282" s="419" t="s">
        <v>35</v>
      </c>
      <c r="E282" s="420" t="s">
        <v>557</v>
      </c>
      <c r="F282" s="419"/>
      <c r="G282" s="378">
        <f>G283</f>
        <v>0</v>
      </c>
      <c r="H282" s="378">
        <f>H283</f>
        <v>0</v>
      </c>
    </row>
    <row r="283" spans="1:8" ht="34.5" hidden="1" customHeight="1" x14ac:dyDescent="0.2">
      <c r="A283" s="31" t="s">
        <v>36</v>
      </c>
      <c r="B283" s="61"/>
      <c r="C283" s="419" t="s">
        <v>34</v>
      </c>
      <c r="D283" s="419" t="s">
        <v>35</v>
      </c>
      <c r="E283" s="420" t="s">
        <v>557</v>
      </c>
      <c r="F283" s="419" t="s">
        <v>139</v>
      </c>
      <c r="G283" s="378">
        <f>G284+G287</f>
        <v>0</v>
      </c>
      <c r="H283" s="378">
        <f>H287</f>
        <v>0</v>
      </c>
    </row>
    <row r="284" spans="1:8" ht="30.75" hidden="1" customHeight="1" x14ac:dyDescent="0.2">
      <c r="A284" s="31" t="s">
        <v>140</v>
      </c>
      <c r="B284" s="61"/>
      <c r="C284" s="419" t="s">
        <v>34</v>
      </c>
      <c r="D284" s="419" t="s">
        <v>35</v>
      </c>
      <c r="E284" s="420" t="s">
        <v>557</v>
      </c>
      <c r="F284" s="419" t="s">
        <v>141</v>
      </c>
      <c r="G284" s="378">
        <f>G285</f>
        <v>0</v>
      </c>
      <c r="H284" s="378">
        <v>0</v>
      </c>
    </row>
    <row r="285" spans="1:8" ht="36.75" hidden="1" customHeight="1" x14ac:dyDescent="0.2">
      <c r="A285" s="274" t="s">
        <v>229</v>
      </c>
      <c r="B285" s="272"/>
      <c r="C285" s="244" t="s">
        <v>34</v>
      </c>
      <c r="D285" s="244" t="s">
        <v>35</v>
      </c>
      <c r="E285" s="244" t="s">
        <v>289</v>
      </c>
      <c r="F285" s="244" t="s">
        <v>227</v>
      </c>
      <c r="G285" s="378">
        <f>G286</f>
        <v>0</v>
      </c>
      <c r="H285" s="378">
        <v>0</v>
      </c>
    </row>
    <row r="286" spans="1:8" ht="33.75" hidden="1" customHeight="1" x14ac:dyDescent="0.2">
      <c r="A286" s="274" t="s">
        <v>109</v>
      </c>
      <c r="B286" s="272"/>
      <c r="C286" s="244" t="s">
        <v>34</v>
      </c>
      <c r="D286" s="244" t="s">
        <v>35</v>
      </c>
      <c r="E286" s="244" t="s">
        <v>289</v>
      </c>
      <c r="F286" s="244" t="s">
        <v>228</v>
      </c>
      <c r="G286" s="378">
        <v>0</v>
      </c>
      <c r="H286" s="378">
        <v>0</v>
      </c>
    </row>
    <row r="287" spans="1:8" ht="33" hidden="1" customHeight="1" x14ac:dyDescent="0.2">
      <c r="A287" s="274" t="s">
        <v>294</v>
      </c>
      <c r="B287" s="272"/>
      <c r="C287" s="244" t="s">
        <v>34</v>
      </c>
      <c r="D287" s="244" t="s">
        <v>35</v>
      </c>
      <c r="E287" s="244" t="s">
        <v>290</v>
      </c>
      <c r="F287" s="244"/>
      <c r="G287" s="378">
        <f>G288</f>
        <v>0</v>
      </c>
      <c r="H287" s="378">
        <f>H288</f>
        <v>0</v>
      </c>
    </row>
    <row r="288" spans="1:8" ht="36" hidden="1" customHeight="1" x14ac:dyDescent="0.2">
      <c r="A288" s="274" t="s">
        <v>229</v>
      </c>
      <c r="B288" s="272"/>
      <c r="C288" s="244" t="s">
        <v>34</v>
      </c>
      <c r="D288" s="244" t="s">
        <v>35</v>
      </c>
      <c r="E288" s="244" t="s">
        <v>290</v>
      </c>
      <c r="F288" s="244" t="s">
        <v>227</v>
      </c>
      <c r="G288" s="378">
        <f>G289</f>
        <v>0</v>
      </c>
      <c r="H288" s="378">
        <f>H289</f>
        <v>0</v>
      </c>
    </row>
    <row r="289" spans="1:8" ht="24.75" hidden="1" customHeight="1" x14ac:dyDescent="0.2">
      <c r="A289" s="274" t="s">
        <v>109</v>
      </c>
      <c r="B289" s="272"/>
      <c r="C289" s="244" t="s">
        <v>34</v>
      </c>
      <c r="D289" s="244" t="s">
        <v>35</v>
      </c>
      <c r="E289" s="244" t="s">
        <v>290</v>
      </c>
      <c r="F289" s="244" t="s">
        <v>228</v>
      </c>
      <c r="G289" s="378">
        <v>0</v>
      </c>
      <c r="H289" s="378">
        <v>0</v>
      </c>
    </row>
    <row r="290" spans="1:8" ht="33.950000000000003" customHeight="1" x14ac:dyDescent="0.2">
      <c r="A290" s="254" t="s">
        <v>44</v>
      </c>
      <c r="B290" s="272"/>
      <c r="C290" s="244" t="s">
        <v>34</v>
      </c>
      <c r="D290" s="34" t="s">
        <v>35</v>
      </c>
      <c r="E290" s="420" t="s">
        <v>557</v>
      </c>
      <c r="F290" s="244"/>
      <c r="G290" s="352">
        <f>G292</f>
        <v>1000</v>
      </c>
      <c r="H290" s="352">
        <f>H292</f>
        <v>1000</v>
      </c>
    </row>
    <row r="291" spans="1:8" ht="36" customHeight="1" x14ac:dyDescent="0.2">
      <c r="A291" s="192" t="s">
        <v>36</v>
      </c>
      <c r="B291" s="272"/>
      <c r="C291" s="244" t="s">
        <v>34</v>
      </c>
      <c r="D291" s="34" t="s">
        <v>35</v>
      </c>
      <c r="E291" s="420" t="s">
        <v>557</v>
      </c>
      <c r="F291" s="244" t="s">
        <v>139</v>
      </c>
      <c r="G291" s="352">
        <f>G292</f>
        <v>1000</v>
      </c>
      <c r="H291" s="352">
        <f>H292</f>
        <v>1000</v>
      </c>
    </row>
    <row r="292" spans="1:8" ht="36.75" customHeight="1" x14ac:dyDescent="0.2">
      <c r="A292" s="192" t="s">
        <v>140</v>
      </c>
      <c r="B292" s="272"/>
      <c r="C292" s="244" t="s">
        <v>34</v>
      </c>
      <c r="D292" s="34" t="s">
        <v>35</v>
      </c>
      <c r="E292" s="420" t="s">
        <v>557</v>
      </c>
      <c r="F292" s="244" t="s">
        <v>141</v>
      </c>
      <c r="G292" s="366">
        <f>300+300+400</f>
        <v>1000</v>
      </c>
      <c r="H292" s="366">
        <f>300+300+400</f>
        <v>1000</v>
      </c>
    </row>
    <row r="293" spans="1:8" ht="0.75" hidden="1" customHeight="1" x14ac:dyDescent="0.2">
      <c r="A293" s="68" t="s">
        <v>242</v>
      </c>
      <c r="B293" s="69"/>
      <c r="C293" s="70" t="s">
        <v>48</v>
      </c>
      <c r="D293" s="70"/>
      <c r="E293" s="275"/>
      <c r="F293" s="70"/>
      <c r="G293" s="369">
        <f>G295</f>
        <v>0</v>
      </c>
      <c r="H293" s="369">
        <f>H295</f>
        <v>0</v>
      </c>
    </row>
    <row r="294" spans="1:8" ht="13.5" hidden="1" x14ac:dyDescent="0.2">
      <c r="A294" s="276" t="s">
        <v>204</v>
      </c>
      <c r="B294" s="63"/>
      <c r="C294" s="277" t="s">
        <v>48</v>
      </c>
      <c r="D294" s="277" t="s">
        <v>112</v>
      </c>
      <c r="E294" s="278"/>
      <c r="F294" s="257"/>
      <c r="G294" s="379">
        <f>SUM(G295)</f>
        <v>0</v>
      </c>
      <c r="H294" s="379">
        <f>SUM(H295)</f>
        <v>0</v>
      </c>
    </row>
    <row r="295" spans="1:8" ht="42.75" hidden="1" customHeight="1" x14ac:dyDescent="0.2">
      <c r="A295" s="36" t="s">
        <v>215</v>
      </c>
      <c r="B295" s="272"/>
      <c r="C295" s="279" t="s">
        <v>48</v>
      </c>
      <c r="D295" s="279" t="s">
        <v>112</v>
      </c>
      <c r="E295" s="280" t="s">
        <v>172</v>
      </c>
      <c r="F295" s="279"/>
      <c r="G295" s="380">
        <f>G296</f>
        <v>0</v>
      </c>
      <c r="H295" s="380">
        <f>H296</f>
        <v>0</v>
      </c>
    </row>
    <row r="296" spans="1:8" hidden="1" x14ac:dyDescent="0.2">
      <c r="A296" s="55" t="s">
        <v>16</v>
      </c>
      <c r="B296" s="271"/>
      <c r="C296" s="281" t="s">
        <v>48</v>
      </c>
      <c r="D296" s="281" t="s">
        <v>112</v>
      </c>
      <c r="E296" s="282" t="s">
        <v>173</v>
      </c>
      <c r="F296" s="281"/>
      <c r="G296" s="381">
        <f>SUM(G297)</f>
        <v>0</v>
      </c>
      <c r="H296" s="381">
        <f>SUM(H297)</f>
        <v>0</v>
      </c>
    </row>
    <row r="297" spans="1:8" hidden="1" x14ac:dyDescent="0.2">
      <c r="A297" s="58" t="s">
        <v>16</v>
      </c>
      <c r="B297" s="272"/>
      <c r="C297" s="283" t="s">
        <v>48</v>
      </c>
      <c r="D297" s="283" t="s">
        <v>112</v>
      </c>
      <c r="E297" s="284" t="s">
        <v>174</v>
      </c>
      <c r="F297" s="279"/>
      <c r="G297" s="382">
        <f>G298</f>
        <v>0</v>
      </c>
      <c r="H297" s="382">
        <f>H298</f>
        <v>0</v>
      </c>
    </row>
    <row r="298" spans="1:8" ht="46.5" hidden="1" customHeight="1" x14ac:dyDescent="0.2">
      <c r="A298" s="285" t="s">
        <v>243</v>
      </c>
      <c r="B298" s="272"/>
      <c r="C298" s="283" t="s">
        <v>48</v>
      </c>
      <c r="D298" s="283" t="s">
        <v>112</v>
      </c>
      <c r="E298" s="284" t="s">
        <v>203</v>
      </c>
      <c r="F298" s="283"/>
      <c r="G298" s="382">
        <f>G300</f>
        <v>0</v>
      </c>
      <c r="H298" s="382">
        <f>H300</f>
        <v>0</v>
      </c>
    </row>
    <row r="299" spans="1:8" ht="25.5" hidden="1" x14ac:dyDescent="0.2">
      <c r="A299" s="192" t="s">
        <v>36</v>
      </c>
      <c r="B299" s="272"/>
      <c r="C299" s="283" t="s">
        <v>48</v>
      </c>
      <c r="D299" s="283" t="s">
        <v>112</v>
      </c>
      <c r="E299" s="284" t="s">
        <v>203</v>
      </c>
      <c r="F299" s="283" t="s">
        <v>139</v>
      </c>
      <c r="G299" s="382">
        <f>G300</f>
        <v>0</v>
      </c>
      <c r="H299" s="382">
        <f>H300</f>
        <v>0</v>
      </c>
    </row>
    <row r="300" spans="1:8" ht="25.5" hidden="1" x14ac:dyDescent="0.2">
      <c r="A300" s="192" t="s">
        <v>140</v>
      </c>
      <c r="B300" s="272"/>
      <c r="C300" s="283" t="s">
        <v>48</v>
      </c>
      <c r="D300" s="283" t="s">
        <v>112</v>
      </c>
      <c r="E300" s="284" t="s">
        <v>203</v>
      </c>
      <c r="F300" s="283" t="s">
        <v>141</v>
      </c>
      <c r="G300" s="382">
        <v>0</v>
      </c>
      <c r="H300" s="382">
        <v>0</v>
      </c>
    </row>
    <row r="301" spans="1:8" s="242" customFormat="1" ht="30" customHeight="1" x14ac:dyDescent="0.2">
      <c r="A301" s="438" t="s">
        <v>260</v>
      </c>
      <c r="B301" s="437" t="s">
        <v>259</v>
      </c>
      <c r="C301" s="442"/>
      <c r="D301" s="442"/>
      <c r="E301" s="442"/>
      <c r="F301" s="442"/>
      <c r="G301" s="443">
        <f t="shared" ref="G301:H303" si="14">G302</f>
        <v>1658.999</v>
      </c>
      <c r="H301" s="443">
        <f t="shared" si="14"/>
        <v>1658.999</v>
      </c>
    </row>
    <row r="302" spans="1:8" s="242" customFormat="1" ht="31.5" customHeight="1" x14ac:dyDescent="0.2">
      <c r="A302" s="21" t="s">
        <v>208</v>
      </c>
      <c r="B302" s="22"/>
      <c r="C302" s="22" t="s">
        <v>35</v>
      </c>
      <c r="D302" s="23"/>
      <c r="E302" s="23"/>
      <c r="F302" s="23"/>
      <c r="G302" s="362">
        <f t="shared" si="14"/>
        <v>1658.999</v>
      </c>
      <c r="H302" s="362">
        <f t="shared" si="14"/>
        <v>1658.999</v>
      </c>
    </row>
    <row r="303" spans="1:8" s="286" customFormat="1" ht="30" customHeight="1" x14ac:dyDescent="0.25">
      <c r="A303" s="24" t="s">
        <v>272</v>
      </c>
      <c r="B303" s="25"/>
      <c r="C303" s="25" t="s">
        <v>35</v>
      </c>
      <c r="D303" s="25" t="s">
        <v>112</v>
      </c>
      <c r="E303" s="25"/>
      <c r="F303" s="25"/>
      <c r="G303" s="363">
        <f t="shared" si="14"/>
        <v>1658.999</v>
      </c>
      <c r="H303" s="363">
        <f t="shared" si="14"/>
        <v>1658.999</v>
      </c>
    </row>
    <row r="304" spans="1:8" s="286" customFormat="1" ht="44.25" customHeight="1" x14ac:dyDescent="0.25">
      <c r="A304" s="249" t="s">
        <v>12</v>
      </c>
      <c r="B304" s="250"/>
      <c r="C304" s="250" t="s">
        <v>35</v>
      </c>
      <c r="D304" s="250" t="s">
        <v>112</v>
      </c>
      <c r="E304" s="250" t="s">
        <v>13</v>
      </c>
      <c r="F304" s="250"/>
      <c r="G304" s="376">
        <f>G305+G310+G312</f>
        <v>1658.999</v>
      </c>
      <c r="H304" s="376">
        <f>H305+H310+H312</f>
        <v>1658.999</v>
      </c>
    </row>
    <row r="305" spans="1:8" s="286" customFormat="1" ht="30.75" customHeight="1" x14ac:dyDescent="0.25">
      <c r="A305" s="251" t="s">
        <v>273</v>
      </c>
      <c r="B305" s="252"/>
      <c r="C305" s="252" t="s">
        <v>35</v>
      </c>
      <c r="D305" s="252" t="s">
        <v>112</v>
      </c>
      <c r="E305" s="252" t="s">
        <v>254</v>
      </c>
      <c r="F305" s="252"/>
      <c r="G305" s="377">
        <f>SUM(G306)</f>
        <v>1658.999</v>
      </c>
      <c r="H305" s="377">
        <f>SUM(H306)</f>
        <v>1658.999</v>
      </c>
    </row>
    <row r="306" spans="1:8" s="286" customFormat="1" ht="30.75" customHeight="1" x14ac:dyDescent="0.25">
      <c r="A306" s="254" t="s">
        <v>16</v>
      </c>
      <c r="B306" s="250"/>
      <c r="C306" s="244" t="s">
        <v>35</v>
      </c>
      <c r="D306" s="244" t="s">
        <v>112</v>
      </c>
      <c r="E306" s="244" t="s">
        <v>255</v>
      </c>
      <c r="F306" s="250"/>
      <c r="G306" s="352">
        <f t="shared" ref="G306:H308" si="15">G307</f>
        <v>1658.999</v>
      </c>
      <c r="H306" s="352">
        <f t="shared" si="15"/>
        <v>1658.999</v>
      </c>
    </row>
    <row r="307" spans="1:8" s="242" customFormat="1" ht="30" customHeight="1" x14ac:dyDescent="0.2">
      <c r="A307" s="254" t="s">
        <v>273</v>
      </c>
      <c r="B307" s="244"/>
      <c r="C307" s="244" t="s">
        <v>35</v>
      </c>
      <c r="D307" s="244" t="s">
        <v>112</v>
      </c>
      <c r="E307" s="244" t="s">
        <v>256</v>
      </c>
      <c r="F307" s="250"/>
      <c r="G307" s="352">
        <f t="shared" si="15"/>
        <v>1658.999</v>
      </c>
      <c r="H307" s="352">
        <f t="shared" si="15"/>
        <v>1658.999</v>
      </c>
    </row>
    <row r="308" spans="1:8" s="242" customFormat="1" ht="56.25" customHeight="1" x14ac:dyDescent="0.2">
      <c r="A308" s="192" t="s">
        <v>210</v>
      </c>
      <c r="B308" s="244"/>
      <c r="C308" s="244" t="s">
        <v>35</v>
      </c>
      <c r="D308" s="244" t="s">
        <v>112</v>
      </c>
      <c r="E308" s="244" t="s">
        <v>256</v>
      </c>
      <c r="F308" s="244" t="s">
        <v>146</v>
      </c>
      <c r="G308" s="352">
        <f t="shared" si="15"/>
        <v>1658.999</v>
      </c>
      <c r="H308" s="352">
        <f t="shared" si="15"/>
        <v>1658.999</v>
      </c>
    </row>
    <row r="309" spans="1:8" s="242" customFormat="1" ht="27.75" customHeight="1" x14ac:dyDescent="0.2">
      <c r="A309" s="192" t="s">
        <v>147</v>
      </c>
      <c r="B309" s="244"/>
      <c r="C309" s="244" t="s">
        <v>35</v>
      </c>
      <c r="D309" s="244" t="s">
        <v>112</v>
      </c>
      <c r="E309" s="244" t="s">
        <v>256</v>
      </c>
      <c r="F309" s="244" t="s">
        <v>148</v>
      </c>
      <c r="G309" s="352">
        <v>1658.999</v>
      </c>
      <c r="H309" s="352">
        <v>1658.999</v>
      </c>
    </row>
    <row r="310" spans="1:8" ht="27" hidden="1" customHeight="1" x14ac:dyDescent="0.2">
      <c r="A310" s="192" t="s">
        <v>36</v>
      </c>
      <c r="B310" s="244"/>
      <c r="C310" s="244" t="s">
        <v>35</v>
      </c>
      <c r="D310" s="244" t="s">
        <v>112</v>
      </c>
      <c r="E310" s="244" t="s">
        <v>256</v>
      </c>
      <c r="F310" s="244" t="s">
        <v>139</v>
      </c>
      <c r="G310" s="253">
        <f>G311</f>
        <v>0</v>
      </c>
      <c r="H310" s="253">
        <f>H311</f>
        <v>0</v>
      </c>
    </row>
    <row r="311" spans="1:8" ht="25.5" hidden="1" customHeight="1" x14ac:dyDescent="0.2">
      <c r="A311" s="192" t="s">
        <v>140</v>
      </c>
      <c r="B311" s="244"/>
      <c r="C311" s="244" t="s">
        <v>35</v>
      </c>
      <c r="D311" s="244" t="s">
        <v>112</v>
      </c>
      <c r="E311" s="244" t="s">
        <v>256</v>
      </c>
      <c r="F311" s="244" t="s">
        <v>141</v>
      </c>
      <c r="G311" s="253">
        <v>0</v>
      </c>
      <c r="H311" s="253">
        <v>0</v>
      </c>
    </row>
    <row r="312" spans="1:8" ht="24" hidden="1" customHeight="1" x14ac:dyDescent="0.2">
      <c r="A312" s="192" t="s">
        <v>38</v>
      </c>
      <c r="B312" s="244"/>
      <c r="C312" s="244" t="s">
        <v>35</v>
      </c>
      <c r="D312" s="244" t="s">
        <v>112</v>
      </c>
      <c r="E312" s="244" t="s">
        <v>256</v>
      </c>
      <c r="F312" s="244" t="s">
        <v>150</v>
      </c>
      <c r="G312" s="253">
        <f>G313+G314</f>
        <v>0</v>
      </c>
      <c r="H312" s="253">
        <f>H313+H314</f>
        <v>0</v>
      </c>
    </row>
    <row r="313" spans="1:8" ht="23.25" hidden="1" customHeight="1" x14ac:dyDescent="0.2">
      <c r="A313" s="192" t="s">
        <v>296</v>
      </c>
      <c r="B313" s="244"/>
      <c r="C313" s="244" t="s">
        <v>35</v>
      </c>
      <c r="D313" s="244" t="s">
        <v>47</v>
      </c>
      <c r="E313" s="244" t="s">
        <v>256</v>
      </c>
      <c r="F313" s="244" t="s">
        <v>295</v>
      </c>
      <c r="G313" s="253">
        <v>0</v>
      </c>
      <c r="H313" s="253">
        <v>0</v>
      </c>
    </row>
    <row r="314" spans="1:8" ht="22.5" hidden="1" customHeight="1" x14ac:dyDescent="0.2">
      <c r="A314" s="192" t="s">
        <v>151</v>
      </c>
      <c r="B314" s="244"/>
      <c r="C314" s="244" t="s">
        <v>35</v>
      </c>
      <c r="D314" s="244" t="s">
        <v>112</v>
      </c>
      <c r="E314" s="244" t="s">
        <v>256</v>
      </c>
      <c r="F314" s="244" t="s">
        <v>152</v>
      </c>
      <c r="G314" s="253">
        <v>0</v>
      </c>
      <c r="H314" s="253">
        <v>0</v>
      </c>
    </row>
  </sheetData>
  <mergeCells count="8">
    <mergeCell ref="A17:H17"/>
    <mergeCell ref="A19:A20"/>
    <mergeCell ref="B19:B20"/>
    <mergeCell ref="C19:C20"/>
    <mergeCell ref="D19:D20"/>
    <mergeCell ref="E19:E20"/>
    <mergeCell ref="F19:F20"/>
    <mergeCell ref="G19:H1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82AD-7342-4D5F-99F0-8B880CDCC057}">
  <dimension ref="A1:J56"/>
  <sheetViews>
    <sheetView topLeftCell="A11" workbookViewId="0">
      <selection sqref="A1:G55"/>
    </sheetView>
  </sheetViews>
  <sheetFormatPr defaultRowHeight="12.75" x14ac:dyDescent="0.2"/>
  <cols>
    <col min="1" max="1" width="34.5703125" style="1" customWidth="1"/>
    <col min="2" max="2" width="24.7109375" style="1" customWidth="1"/>
    <col min="3" max="3" width="19.28515625" style="452" customWidth="1"/>
    <col min="4" max="5" width="14.140625" style="1" customWidth="1"/>
    <col min="6" max="6" width="17.5703125" style="1" customWidth="1"/>
    <col min="7" max="7" width="17.85546875" style="1" customWidth="1"/>
    <col min="8" max="8" width="14.5703125" style="1" bestFit="1" customWidth="1"/>
    <col min="9" max="9" width="12.42578125" style="1" bestFit="1" customWidth="1"/>
    <col min="10" max="10" width="14.5703125" style="1" bestFit="1" customWidth="1"/>
    <col min="11" max="16384" width="9.140625" style="1"/>
  </cols>
  <sheetData>
    <row r="1" spans="1:6" ht="15" x14ac:dyDescent="0.25">
      <c r="E1" s="91" t="s">
        <v>578</v>
      </c>
      <c r="F1" s="91"/>
    </row>
    <row r="2" spans="1:6" ht="15" x14ac:dyDescent="0.25">
      <c r="E2" s="91" t="s">
        <v>572</v>
      </c>
      <c r="F2" s="91"/>
    </row>
    <row r="3" spans="1:6" ht="15" x14ac:dyDescent="0.25">
      <c r="E3" s="91" t="s">
        <v>10</v>
      </c>
      <c r="F3" s="91"/>
    </row>
    <row r="4" spans="1:6" ht="15" x14ac:dyDescent="0.25">
      <c r="E4" s="91" t="s">
        <v>3</v>
      </c>
      <c r="F4" s="91"/>
    </row>
    <row r="5" spans="1:6" ht="15" x14ac:dyDescent="0.25">
      <c r="E5" s="91" t="s">
        <v>4</v>
      </c>
      <c r="F5" s="91"/>
    </row>
    <row r="6" spans="1:6" ht="15" x14ac:dyDescent="0.25">
      <c r="E6" s="91" t="s">
        <v>611</v>
      </c>
      <c r="F6" s="91"/>
    </row>
    <row r="8" spans="1:6" ht="15" x14ac:dyDescent="0.25">
      <c r="E8" s="91" t="s">
        <v>578</v>
      </c>
      <c r="F8" s="91"/>
    </row>
    <row r="9" spans="1:6" ht="15" x14ac:dyDescent="0.25">
      <c r="E9" s="91" t="s">
        <v>581</v>
      </c>
      <c r="F9" s="91"/>
    </row>
    <row r="10" spans="1:6" ht="15" x14ac:dyDescent="0.25">
      <c r="E10" s="91" t="s">
        <v>10</v>
      </c>
      <c r="F10" s="91"/>
    </row>
    <row r="11" spans="1:6" ht="15" x14ac:dyDescent="0.25">
      <c r="E11" s="91" t="s">
        <v>3</v>
      </c>
      <c r="F11" s="91"/>
    </row>
    <row r="12" spans="1:6" ht="15" x14ac:dyDescent="0.25">
      <c r="E12" s="91" t="s">
        <v>4</v>
      </c>
      <c r="F12" s="91"/>
    </row>
    <row r="13" spans="1:6" ht="15" x14ac:dyDescent="0.25">
      <c r="E13" s="91" t="s">
        <v>582</v>
      </c>
      <c r="F13" s="91"/>
    </row>
    <row r="16" spans="1:6" s="4" customFormat="1" ht="15.75" x14ac:dyDescent="0.25">
      <c r="A16" s="534" t="s">
        <v>583</v>
      </c>
      <c r="B16" s="534"/>
      <c r="C16" s="534"/>
      <c r="D16" s="534"/>
      <c r="E16" s="534"/>
      <c r="F16" s="534"/>
    </row>
    <row r="17" spans="1:10" s="4" customFormat="1" ht="15.75" x14ac:dyDescent="0.25">
      <c r="A17" s="535"/>
      <c r="B17" s="535"/>
      <c r="C17" s="535"/>
      <c r="D17" s="535"/>
      <c r="E17" s="535"/>
      <c r="F17" s="535"/>
    </row>
    <row r="18" spans="1:10" ht="29.25" customHeight="1" x14ac:dyDescent="0.2">
      <c r="A18" s="520" t="s">
        <v>584</v>
      </c>
      <c r="B18" s="520" t="s">
        <v>585</v>
      </c>
      <c r="C18" s="520" t="s">
        <v>586</v>
      </c>
      <c r="D18" s="536" t="s">
        <v>587</v>
      </c>
      <c r="E18" s="537"/>
      <c r="F18" s="538"/>
      <c r="G18" s="520" t="s">
        <v>588</v>
      </c>
    </row>
    <row r="19" spans="1:10" ht="29.25" customHeight="1" x14ac:dyDescent="0.2">
      <c r="A19" s="521"/>
      <c r="B19" s="521"/>
      <c r="C19" s="521"/>
      <c r="D19" s="453" t="s">
        <v>303</v>
      </c>
      <c r="E19" s="453" t="s">
        <v>407</v>
      </c>
      <c r="F19" s="453" t="s">
        <v>462</v>
      </c>
      <c r="G19" s="521"/>
    </row>
    <row r="20" spans="1:10" ht="13.5" hidden="1" x14ac:dyDescent="0.2">
      <c r="A20" s="522" t="s">
        <v>589</v>
      </c>
      <c r="B20" s="523"/>
      <c r="C20" s="523"/>
      <c r="D20" s="523"/>
      <c r="E20" s="523"/>
      <c r="F20" s="524"/>
      <c r="G20" s="494">
        <v>2022</v>
      </c>
    </row>
    <row r="21" spans="1:10" hidden="1" x14ac:dyDescent="0.2">
      <c r="A21" s="514" t="s">
        <v>590</v>
      </c>
      <c r="B21" s="517" t="s">
        <v>591</v>
      </c>
      <c r="C21" s="454" t="s">
        <v>592</v>
      </c>
      <c r="D21" s="455">
        <v>0</v>
      </c>
      <c r="E21" s="455">
        <v>0</v>
      </c>
      <c r="F21" s="455">
        <v>0</v>
      </c>
      <c r="G21" s="495"/>
    </row>
    <row r="22" spans="1:10" hidden="1" x14ac:dyDescent="0.2">
      <c r="A22" s="515"/>
      <c r="B22" s="518"/>
      <c r="C22" s="454" t="s">
        <v>593</v>
      </c>
      <c r="D22" s="455">
        <v>0</v>
      </c>
      <c r="E22" s="455">
        <v>0</v>
      </c>
      <c r="F22" s="455">
        <v>0</v>
      </c>
      <c r="G22" s="495"/>
    </row>
    <row r="23" spans="1:10" hidden="1" x14ac:dyDescent="0.2">
      <c r="A23" s="516"/>
      <c r="B23" s="519"/>
      <c r="C23" s="454" t="s">
        <v>594</v>
      </c>
      <c r="D23" s="455">
        <f>SUM(D21:D22)</f>
        <v>0</v>
      </c>
      <c r="E23" s="455">
        <f>SUM(E21:E22)</f>
        <v>0</v>
      </c>
      <c r="F23" s="455">
        <f>SUM(F21:F22)</f>
        <v>0</v>
      </c>
      <c r="G23" s="496"/>
    </row>
    <row r="24" spans="1:10" ht="13.5" hidden="1" x14ac:dyDescent="0.2">
      <c r="A24" s="525" t="s">
        <v>130</v>
      </c>
      <c r="B24" s="526"/>
      <c r="C24" s="526"/>
      <c r="D24" s="526"/>
      <c r="E24" s="526"/>
      <c r="F24" s="527"/>
      <c r="G24" s="494" t="s">
        <v>595</v>
      </c>
    </row>
    <row r="25" spans="1:10" hidden="1" x14ac:dyDescent="0.2">
      <c r="A25" s="514" t="s">
        <v>596</v>
      </c>
      <c r="B25" s="517" t="s">
        <v>591</v>
      </c>
      <c r="C25" s="454" t="s">
        <v>592</v>
      </c>
      <c r="D25" s="455">
        <v>0</v>
      </c>
      <c r="E25" s="455">
        <v>0</v>
      </c>
      <c r="F25" s="455">
        <v>0</v>
      </c>
      <c r="G25" s="495"/>
      <c r="H25" s="456"/>
      <c r="I25" s="456"/>
      <c r="J25" s="456"/>
    </row>
    <row r="26" spans="1:10" hidden="1" x14ac:dyDescent="0.2">
      <c r="A26" s="515"/>
      <c r="B26" s="518"/>
      <c r="C26" s="454" t="s">
        <v>593</v>
      </c>
      <c r="D26" s="455">
        <v>0</v>
      </c>
      <c r="E26" s="455">
        <v>0</v>
      </c>
      <c r="F26" s="455">
        <v>0</v>
      </c>
      <c r="G26" s="495"/>
      <c r="H26" s="456"/>
      <c r="I26" s="456"/>
      <c r="J26" s="456"/>
    </row>
    <row r="27" spans="1:10" hidden="1" x14ac:dyDescent="0.2">
      <c r="A27" s="516"/>
      <c r="B27" s="519"/>
      <c r="C27" s="454" t="s">
        <v>594</v>
      </c>
      <c r="D27" s="455">
        <f>SUM(D25:D26)</f>
        <v>0</v>
      </c>
      <c r="E27" s="455">
        <f>SUM(E25:E26)</f>
        <v>0</v>
      </c>
      <c r="F27" s="455">
        <f>SUM(F25:F26)</f>
        <v>0</v>
      </c>
      <c r="G27" s="495"/>
      <c r="H27" s="456"/>
      <c r="I27" s="456"/>
      <c r="J27" s="456"/>
    </row>
    <row r="28" spans="1:10" hidden="1" x14ac:dyDescent="0.2">
      <c r="A28" s="514" t="s">
        <v>597</v>
      </c>
      <c r="B28" s="517" t="s">
        <v>591</v>
      </c>
      <c r="C28" s="454" t="s">
        <v>592</v>
      </c>
      <c r="D28" s="455">
        <v>0</v>
      </c>
      <c r="E28" s="455">
        <v>0</v>
      </c>
      <c r="F28" s="455">
        <v>0</v>
      </c>
      <c r="G28" s="495"/>
      <c r="H28" s="456"/>
      <c r="I28" s="456"/>
      <c r="J28" s="456"/>
    </row>
    <row r="29" spans="1:10" hidden="1" x14ac:dyDescent="0.2">
      <c r="A29" s="515"/>
      <c r="B29" s="518"/>
      <c r="C29" s="454" t="s">
        <v>593</v>
      </c>
      <c r="D29" s="455">
        <v>0</v>
      </c>
      <c r="E29" s="455">
        <v>0</v>
      </c>
      <c r="F29" s="455">
        <v>0</v>
      </c>
      <c r="G29" s="495"/>
      <c r="H29" s="456"/>
      <c r="I29" s="456"/>
      <c r="J29" s="456"/>
    </row>
    <row r="30" spans="1:10" hidden="1" x14ac:dyDescent="0.2">
      <c r="A30" s="516"/>
      <c r="B30" s="519"/>
      <c r="C30" s="454" t="s">
        <v>594</v>
      </c>
      <c r="D30" s="455">
        <f>SUM(D28:D29)</f>
        <v>0</v>
      </c>
      <c r="E30" s="455">
        <f>SUM(E28:E29)</f>
        <v>0</v>
      </c>
      <c r="F30" s="455">
        <f>SUM(F28:F29)</f>
        <v>0</v>
      </c>
      <c r="G30" s="495"/>
      <c r="H30" s="456"/>
      <c r="I30" s="456"/>
      <c r="J30" s="456"/>
    </row>
    <row r="31" spans="1:10" hidden="1" x14ac:dyDescent="0.2">
      <c r="A31" s="514" t="s">
        <v>598</v>
      </c>
      <c r="B31" s="517" t="s">
        <v>591</v>
      </c>
      <c r="C31" s="454" t="s">
        <v>592</v>
      </c>
      <c r="D31" s="455">
        <v>0</v>
      </c>
      <c r="E31" s="455">
        <v>0</v>
      </c>
      <c r="F31" s="455">
        <v>0</v>
      </c>
      <c r="G31" s="495"/>
      <c r="H31" s="456"/>
      <c r="I31" s="456"/>
      <c r="J31" s="456"/>
    </row>
    <row r="32" spans="1:10" hidden="1" x14ac:dyDescent="0.2">
      <c r="A32" s="515"/>
      <c r="B32" s="518"/>
      <c r="C32" s="454" t="s">
        <v>593</v>
      </c>
      <c r="D32" s="455">
        <v>0</v>
      </c>
      <c r="E32" s="455">
        <v>0</v>
      </c>
      <c r="F32" s="455">
        <v>0</v>
      </c>
      <c r="G32" s="495"/>
      <c r="H32" s="456"/>
      <c r="I32" s="456"/>
      <c r="J32" s="456"/>
    </row>
    <row r="33" spans="1:10" hidden="1" x14ac:dyDescent="0.2">
      <c r="A33" s="516"/>
      <c r="B33" s="519"/>
      <c r="C33" s="454" t="s">
        <v>594</v>
      </c>
      <c r="D33" s="455">
        <f>SUM(D31:D32)</f>
        <v>0</v>
      </c>
      <c r="E33" s="455">
        <f>SUM(E31:E32)</f>
        <v>0</v>
      </c>
      <c r="F33" s="455">
        <f>SUM(F31:F32)</f>
        <v>0</v>
      </c>
      <c r="G33" s="495"/>
      <c r="H33" s="456"/>
      <c r="I33" s="456"/>
      <c r="J33" s="456"/>
    </row>
    <row r="34" spans="1:10" s="460" customFormat="1" hidden="1" x14ac:dyDescent="0.2">
      <c r="A34" s="528" t="s">
        <v>130</v>
      </c>
      <c r="B34" s="531" t="s">
        <v>599</v>
      </c>
      <c r="C34" s="457" t="s">
        <v>592</v>
      </c>
      <c r="D34" s="458">
        <f t="shared" ref="D34:F36" si="0">D25+D28+D31</f>
        <v>0</v>
      </c>
      <c r="E34" s="458">
        <f t="shared" si="0"/>
        <v>0</v>
      </c>
      <c r="F34" s="458">
        <f t="shared" si="0"/>
        <v>0</v>
      </c>
      <c r="G34" s="495"/>
      <c r="H34" s="459"/>
      <c r="I34" s="459"/>
      <c r="J34" s="459"/>
    </row>
    <row r="35" spans="1:10" s="460" customFormat="1" hidden="1" x14ac:dyDescent="0.2">
      <c r="A35" s="529"/>
      <c r="B35" s="532"/>
      <c r="C35" s="457" t="s">
        <v>593</v>
      </c>
      <c r="D35" s="458">
        <f t="shared" si="0"/>
        <v>0</v>
      </c>
      <c r="E35" s="458">
        <f t="shared" si="0"/>
        <v>0</v>
      </c>
      <c r="F35" s="458">
        <f t="shared" si="0"/>
        <v>0</v>
      </c>
      <c r="G35" s="495"/>
      <c r="H35" s="459"/>
      <c r="I35" s="459"/>
      <c r="J35" s="459"/>
    </row>
    <row r="36" spans="1:10" s="460" customFormat="1" ht="25.5" hidden="1" x14ac:dyDescent="0.2">
      <c r="A36" s="530"/>
      <c r="B36" s="533"/>
      <c r="C36" s="457" t="s">
        <v>600</v>
      </c>
      <c r="D36" s="458">
        <f t="shared" si="0"/>
        <v>0</v>
      </c>
      <c r="E36" s="458">
        <f t="shared" si="0"/>
        <v>0</v>
      </c>
      <c r="F36" s="458">
        <f t="shared" si="0"/>
        <v>0</v>
      </c>
      <c r="G36" s="496"/>
      <c r="H36" s="459"/>
      <c r="I36" s="459"/>
      <c r="J36" s="459"/>
    </row>
    <row r="37" spans="1:10" s="460" customFormat="1" hidden="1" x14ac:dyDescent="0.2">
      <c r="A37" s="514" t="s">
        <v>601</v>
      </c>
      <c r="B37" s="517" t="s">
        <v>591</v>
      </c>
      <c r="C37" s="454" t="s">
        <v>592</v>
      </c>
      <c r="D37" s="455">
        <v>0</v>
      </c>
      <c r="E37" s="455">
        <v>0</v>
      </c>
      <c r="F37" s="455">
        <v>0</v>
      </c>
      <c r="G37" s="494">
        <v>2021</v>
      </c>
      <c r="H37" s="459"/>
      <c r="I37" s="459"/>
      <c r="J37" s="459"/>
    </row>
    <row r="38" spans="1:10" s="460" customFormat="1" hidden="1" x14ac:dyDescent="0.2">
      <c r="A38" s="515"/>
      <c r="B38" s="518"/>
      <c r="C38" s="454" t="s">
        <v>593</v>
      </c>
      <c r="D38" s="455">
        <v>0</v>
      </c>
      <c r="E38" s="455">
        <v>0</v>
      </c>
      <c r="F38" s="455">
        <v>0</v>
      </c>
      <c r="G38" s="495"/>
      <c r="H38" s="459"/>
      <c r="I38" s="459"/>
      <c r="J38" s="459"/>
    </row>
    <row r="39" spans="1:10" s="460" customFormat="1" hidden="1" x14ac:dyDescent="0.2">
      <c r="A39" s="516"/>
      <c r="B39" s="519"/>
      <c r="C39" s="454" t="s">
        <v>594</v>
      </c>
      <c r="D39" s="455">
        <f>SUM(D37:D38)</f>
        <v>0</v>
      </c>
      <c r="E39" s="455">
        <f>SUM(E37:E38)</f>
        <v>0</v>
      </c>
      <c r="F39" s="455">
        <f>SUM(F37:F38)</f>
        <v>0</v>
      </c>
      <c r="G39" s="496"/>
      <c r="H39" s="459"/>
      <c r="I39" s="459"/>
      <c r="J39" s="459"/>
    </row>
    <row r="40" spans="1:10" s="460" customFormat="1" ht="12.75" customHeight="1" x14ac:dyDescent="0.2">
      <c r="A40" s="502" t="s">
        <v>28</v>
      </c>
      <c r="B40" s="503"/>
      <c r="C40" s="503"/>
      <c r="D40" s="503"/>
      <c r="E40" s="503"/>
      <c r="F40" s="504"/>
      <c r="G40" s="511">
        <v>2022</v>
      </c>
      <c r="H40" s="459"/>
      <c r="I40" s="459"/>
      <c r="J40" s="459"/>
    </row>
    <row r="41" spans="1:10" s="460" customFormat="1" ht="17.25" customHeight="1" x14ac:dyDescent="0.2">
      <c r="A41" s="505"/>
      <c r="B41" s="506"/>
      <c r="C41" s="506"/>
      <c r="D41" s="506"/>
      <c r="E41" s="506"/>
      <c r="F41" s="507"/>
      <c r="G41" s="512"/>
      <c r="H41" s="459"/>
      <c r="I41" s="459"/>
      <c r="J41" s="459"/>
    </row>
    <row r="42" spans="1:10" s="460" customFormat="1" ht="8.25" customHeight="1" x14ac:dyDescent="0.2">
      <c r="A42" s="508"/>
      <c r="B42" s="509"/>
      <c r="C42" s="509"/>
      <c r="D42" s="509"/>
      <c r="E42" s="509"/>
      <c r="F42" s="510"/>
      <c r="G42" s="512"/>
      <c r="H42" s="459"/>
      <c r="I42" s="459"/>
      <c r="J42" s="459"/>
    </row>
    <row r="43" spans="1:10" s="460" customFormat="1" ht="40.5" customHeight="1" x14ac:dyDescent="0.2">
      <c r="A43" s="514" t="s">
        <v>608</v>
      </c>
      <c r="B43" s="517" t="s">
        <v>591</v>
      </c>
      <c r="C43" s="454" t="s">
        <v>592</v>
      </c>
      <c r="D43" s="455">
        <v>1063</v>
      </c>
      <c r="E43" s="455">
        <v>0</v>
      </c>
      <c r="F43" s="455">
        <v>0</v>
      </c>
      <c r="G43" s="512"/>
      <c r="H43" s="459"/>
      <c r="I43" s="459"/>
      <c r="J43" s="459"/>
    </row>
    <row r="44" spans="1:10" s="460" customFormat="1" ht="31.5" customHeight="1" x14ac:dyDescent="0.2">
      <c r="A44" s="515"/>
      <c r="B44" s="518"/>
      <c r="C44" s="454" t="s">
        <v>593</v>
      </c>
      <c r="D44" s="455">
        <v>0</v>
      </c>
      <c r="E44" s="455">
        <v>0</v>
      </c>
      <c r="F44" s="455">
        <v>0</v>
      </c>
      <c r="G44" s="512"/>
      <c r="H44" s="459"/>
      <c r="I44" s="459"/>
      <c r="J44" s="459"/>
    </row>
    <row r="45" spans="1:10" s="460" customFormat="1" ht="42.75" customHeight="1" x14ac:dyDescent="0.2">
      <c r="A45" s="516"/>
      <c r="B45" s="519"/>
      <c r="C45" s="454" t="s">
        <v>594</v>
      </c>
      <c r="D45" s="455">
        <f>SUM(D43:D44)</f>
        <v>1063</v>
      </c>
      <c r="E45" s="455">
        <f>SUM(E43:E44)</f>
        <v>0</v>
      </c>
      <c r="F45" s="455">
        <f>SUM(F43:F44)</f>
        <v>0</v>
      </c>
      <c r="G45" s="512"/>
      <c r="H45" s="459"/>
      <c r="I45" s="459"/>
      <c r="J45" s="459"/>
    </row>
    <row r="46" spans="1:10" s="460" customFormat="1" hidden="1" x14ac:dyDescent="0.2">
      <c r="A46" s="492" t="s">
        <v>602</v>
      </c>
      <c r="B46" s="493" t="s">
        <v>591</v>
      </c>
      <c r="C46" s="454" t="s">
        <v>592</v>
      </c>
      <c r="D46" s="461">
        <v>0</v>
      </c>
      <c r="E46" s="461">
        <v>0</v>
      </c>
      <c r="F46" s="461">
        <v>0</v>
      </c>
      <c r="G46" s="512"/>
      <c r="H46" s="459"/>
      <c r="I46" s="459"/>
      <c r="J46" s="459"/>
    </row>
    <row r="47" spans="1:10" s="460" customFormat="1" hidden="1" x14ac:dyDescent="0.2">
      <c r="A47" s="492"/>
      <c r="B47" s="493"/>
      <c r="C47" s="454" t="s">
        <v>593</v>
      </c>
      <c r="D47" s="461">
        <v>0</v>
      </c>
      <c r="E47" s="461">
        <v>0</v>
      </c>
      <c r="F47" s="461">
        <v>0</v>
      </c>
      <c r="G47" s="512"/>
      <c r="H47" s="459"/>
      <c r="I47" s="459"/>
      <c r="J47" s="459"/>
    </row>
    <row r="48" spans="1:10" s="460" customFormat="1" ht="39.75" hidden="1" customHeight="1" x14ac:dyDescent="0.2">
      <c r="A48" s="492"/>
      <c r="B48" s="493"/>
      <c r="C48" s="454" t="s">
        <v>594</v>
      </c>
      <c r="D48" s="461">
        <f>SUM(D46:D47)</f>
        <v>0</v>
      </c>
      <c r="E48" s="461">
        <v>0</v>
      </c>
      <c r="F48" s="461">
        <v>0</v>
      </c>
      <c r="G48" s="513"/>
      <c r="H48" s="459"/>
      <c r="I48" s="459"/>
      <c r="J48" s="459"/>
    </row>
    <row r="49" spans="1:10" s="460" customFormat="1" ht="33" hidden="1" customHeight="1" x14ac:dyDescent="0.2">
      <c r="A49" s="492" t="s">
        <v>603</v>
      </c>
      <c r="B49" s="493" t="s">
        <v>591</v>
      </c>
      <c r="C49" s="454" t="s">
        <v>592</v>
      </c>
      <c r="D49" s="461">
        <v>0</v>
      </c>
      <c r="E49" s="461">
        <v>0</v>
      </c>
      <c r="F49" s="461">
        <v>0</v>
      </c>
      <c r="G49" s="494">
        <v>2021</v>
      </c>
      <c r="H49" s="459"/>
      <c r="I49" s="459"/>
      <c r="J49" s="459"/>
    </row>
    <row r="50" spans="1:10" s="460" customFormat="1" ht="28.5" hidden="1" customHeight="1" x14ac:dyDescent="0.2">
      <c r="A50" s="492"/>
      <c r="B50" s="493"/>
      <c r="C50" s="454" t="s">
        <v>593</v>
      </c>
      <c r="D50" s="461">
        <v>0</v>
      </c>
      <c r="E50" s="461">
        <v>0</v>
      </c>
      <c r="F50" s="461">
        <v>0</v>
      </c>
      <c r="G50" s="495"/>
      <c r="H50" s="459"/>
      <c r="I50" s="459"/>
      <c r="J50" s="459"/>
    </row>
    <row r="51" spans="1:10" s="460" customFormat="1" ht="49.5" hidden="1" customHeight="1" x14ac:dyDescent="0.2">
      <c r="A51" s="492"/>
      <c r="B51" s="493"/>
      <c r="C51" s="454" t="s">
        <v>594</v>
      </c>
      <c r="D51" s="461">
        <v>0</v>
      </c>
      <c r="E51" s="461">
        <v>0</v>
      </c>
      <c r="F51" s="461">
        <v>0</v>
      </c>
      <c r="G51" s="496"/>
      <c r="H51" s="459"/>
      <c r="I51" s="459"/>
      <c r="J51" s="459"/>
    </row>
    <row r="52" spans="1:10" s="465" customFormat="1" ht="25.5" customHeight="1" x14ac:dyDescent="0.2">
      <c r="A52" s="497" t="s">
        <v>583</v>
      </c>
      <c r="B52" s="498" t="s">
        <v>599</v>
      </c>
      <c r="C52" s="462" t="s">
        <v>592</v>
      </c>
      <c r="D52" s="463">
        <f>D21+D37+D43+D46+D49</f>
        <v>1063</v>
      </c>
      <c r="E52" s="463">
        <f>E21+E37+E43+E46</f>
        <v>0</v>
      </c>
      <c r="F52" s="463">
        <f>F21+F37+F43+F46</f>
        <v>0</v>
      </c>
      <c r="G52" s="499" t="s">
        <v>604</v>
      </c>
      <c r="H52" s="464"/>
      <c r="I52" s="464"/>
      <c r="J52" s="464"/>
    </row>
    <row r="53" spans="1:10" s="465" customFormat="1" ht="21.75" customHeight="1" x14ac:dyDescent="0.2">
      <c r="A53" s="497"/>
      <c r="B53" s="498"/>
      <c r="C53" s="462" t="s">
        <v>593</v>
      </c>
      <c r="D53" s="463">
        <f>D22+D38+D44+D47+D50</f>
        <v>0</v>
      </c>
      <c r="E53" s="463">
        <f>E22+E38+E44+E46</f>
        <v>0</v>
      </c>
      <c r="F53" s="463">
        <f>F22+F38+F44+F47</f>
        <v>0</v>
      </c>
      <c r="G53" s="500"/>
      <c r="H53" s="464"/>
      <c r="I53" s="464"/>
      <c r="J53" s="464"/>
    </row>
    <row r="54" spans="1:10" s="465" customFormat="1" ht="25.5" x14ac:dyDescent="0.2">
      <c r="A54" s="497"/>
      <c r="B54" s="498"/>
      <c r="C54" s="462" t="s">
        <v>605</v>
      </c>
      <c r="D54" s="463">
        <f>D23+D39+D45+D48+D51</f>
        <v>1063</v>
      </c>
      <c r="E54" s="463">
        <f>E23+E36+E45</f>
        <v>0</v>
      </c>
      <c r="F54" s="463">
        <f>F23+F36+F45</f>
        <v>0</v>
      </c>
      <c r="G54" s="501"/>
      <c r="H54" s="464"/>
      <c r="I54" s="464"/>
      <c r="J54" s="464"/>
    </row>
    <row r="56" spans="1:10" s="4" customFormat="1" ht="15.75" x14ac:dyDescent="0.25">
      <c r="C56" s="466"/>
    </row>
  </sheetData>
  <mergeCells count="36">
    <mergeCell ref="A16:F16"/>
    <mergeCell ref="A17:F17"/>
    <mergeCell ref="A18:A19"/>
    <mergeCell ref="B18:B19"/>
    <mergeCell ref="C18:C19"/>
    <mergeCell ref="D18:F18"/>
    <mergeCell ref="A24:F24"/>
    <mergeCell ref="G24:G36"/>
    <mergeCell ref="A25:A27"/>
    <mergeCell ref="B25:B27"/>
    <mergeCell ref="A28:A30"/>
    <mergeCell ref="B28:B30"/>
    <mergeCell ref="A31:A33"/>
    <mergeCell ref="B31:B33"/>
    <mergeCell ref="A34:A36"/>
    <mergeCell ref="B34:B36"/>
    <mergeCell ref="G18:G19"/>
    <mergeCell ref="A20:F20"/>
    <mergeCell ref="G20:G23"/>
    <mergeCell ref="A21:A23"/>
    <mergeCell ref="B21:B23"/>
    <mergeCell ref="G37:G39"/>
    <mergeCell ref="A40:F42"/>
    <mergeCell ref="G40:G48"/>
    <mergeCell ref="A43:A45"/>
    <mergeCell ref="B43:B45"/>
    <mergeCell ref="A46:A48"/>
    <mergeCell ref="B46:B48"/>
    <mergeCell ref="A37:A39"/>
    <mergeCell ref="B37:B39"/>
    <mergeCell ref="A49:A51"/>
    <mergeCell ref="B49:B51"/>
    <mergeCell ref="G49:G51"/>
    <mergeCell ref="A52:A54"/>
    <mergeCell ref="B52:B54"/>
    <mergeCell ref="G52:G5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7A51-AA8F-43EE-872C-4C6699FD3C83}">
  <dimension ref="A1:C26"/>
  <sheetViews>
    <sheetView topLeftCell="A12" workbookViewId="0">
      <selection sqref="A1:C26"/>
    </sheetView>
  </sheetViews>
  <sheetFormatPr defaultRowHeight="12.75" x14ac:dyDescent="0.2"/>
  <cols>
    <col min="1" max="1" width="44.5703125" style="204" customWidth="1"/>
    <col min="2" max="2" width="29.140625" style="204" customWidth="1"/>
    <col min="3" max="3" width="31.42578125" style="204" customWidth="1"/>
    <col min="4" max="256" width="9.140625" style="204"/>
    <col min="257" max="257" width="44.5703125" style="204" customWidth="1"/>
    <col min="258" max="258" width="29.140625" style="204" customWidth="1"/>
    <col min="259" max="259" width="31.42578125" style="204" customWidth="1"/>
    <col min="260" max="512" width="9.140625" style="204"/>
    <col min="513" max="513" width="44.5703125" style="204" customWidth="1"/>
    <col min="514" max="514" width="29.140625" style="204" customWidth="1"/>
    <col min="515" max="515" width="31.42578125" style="204" customWidth="1"/>
    <col min="516" max="768" width="9.140625" style="204"/>
    <col min="769" max="769" width="44.5703125" style="204" customWidth="1"/>
    <col min="770" max="770" width="29.140625" style="204" customWidth="1"/>
    <col min="771" max="771" width="31.42578125" style="204" customWidth="1"/>
    <col min="772" max="1024" width="9.140625" style="204"/>
    <col min="1025" max="1025" width="44.5703125" style="204" customWidth="1"/>
    <col min="1026" max="1026" width="29.140625" style="204" customWidth="1"/>
    <col min="1027" max="1027" width="31.42578125" style="204" customWidth="1"/>
    <col min="1028" max="1280" width="9.140625" style="204"/>
    <col min="1281" max="1281" width="44.5703125" style="204" customWidth="1"/>
    <col min="1282" max="1282" width="29.140625" style="204" customWidth="1"/>
    <col min="1283" max="1283" width="31.42578125" style="204" customWidth="1"/>
    <col min="1284" max="1536" width="9.140625" style="204"/>
    <col min="1537" max="1537" width="44.5703125" style="204" customWidth="1"/>
    <col min="1538" max="1538" width="29.140625" style="204" customWidth="1"/>
    <col min="1539" max="1539" width="31.42578125" style="204" customWidth="1"/>
    <col min="1540" max="1792" width="9.140625" style="204"/>
    <col min="1793" max="1793" width="44.5703125" style="204" customWidth="1"/>
    <col min="1794" max="1794" width="29.140625" style="204" customWidth="1"/>
    <col min="1795" max="1795" width="31.42578125" style="204" customWidth="1"/>
    <col min="1796" max="2048" width="9.140625" style="204"/>
    <col min="2049" max="2049" width="44.5703125" style="204" customWidth="1"/>
    <col min="2050" max="2050" width="29.140625" style="204" customWidth="1"/>
    <col min="2051" max="2051" width="31.42578125" style="204" customWidth="1"/>
    <col min="2052" max="2304" width="9.140625" style="204"/>
    <col min="2305" max="2305" width="44.5703125" style="204" customWidth="1"/>
    <col min="2306" max="2306" width="29.140625" style="204" customWidth="1"/>
    <col min="2307" max="2307" width="31.42578125" style="204" customWidth="1"/>
    <col min="2308" max="2560" width="9.140625" style="204"/>
    <col min="2561" max="2561" width="44.5703125" style="204" customWidth="1"/>
    <col min="2562" max="2562" width="29.140625" style="204" customWidth="1"/>
    <col min="2563" max="2563" width="31.42578125" style="204" customWidth="1"/>
    <col min="2564" max="2816" width="9.140625" style="204"/>
    <col min="2817" max="2817" width="44.5703125" style="204" customWidth="1"/>
    <col min="2818" max="2818" width="29.140625" style="204" customWidth="1"/>
    <col min="2819" max="2819" width="31.42578125" style="204" customWidth="1"/>
    <col min="2820" max="3072" width="9.140625" style="204"/>
    <col min="3073" max="3073" width="44.5703125" style="204" customWidth="1"/>
    <col min="3074" max="3074" width="29.140625" style="204" customWidth="1"/>
    <col min="3075" max="3075" width="31.42578125" style="204" customWidth="1"/>
    <col min="3076" max="3328" width="9.140625" style="204"/>
    <col min="3329" max="3329" width="44.5703125" style="204" customWidth="1"/>
    <col min="3330" max="3330" width="29.140625" style="204" customWidth="1"/>
    <col min="3331" max="3331" width="31.42578125" style="204" customWidth="1"/>
    <col min="3332" max="3584" width="9.140625" style="204"/>
    <col min="3585" max="3585" width="44.5703125" style="204" customWidth="1"/>
    <col min="3586" max="3586" width="29.140625" style="204" customWidth="1"/>
    <col min="3587" max="3587" width="31.42578125" style="204" customWidth="1"/>
    <col min="3588" max="3840" width="9.140625" style="204"/>
    <col min="3841" max="3841" width="44.5703125" style="204" customWidth="1"/>
    <col min="3842" max="3842" width="29.140625" style="204" customWidth="1"/>
    <col min="3843" max="3843" width="31.42578125" style="204" customWidth="1"/>
    <col min="3844" max="4096" width="9.140625" style="204"/>
    <col min="4097" max="4097" width="44.5703125" style="204" customWidth="1"/>
    <col min="4098" max="4098" width="29.140625" style="204" customWidth="1"/>
    <col min="4099" max="4099" width="31.42578125" style="204" customWidth="1"/>
    <col min="4100" max="4352" width="9.140625" style="204"/>
    <col min="4353" max="4353" width="44.5703125" style="204" customWidth="1"/>
    <col min="4354" max="4354" width="29.140625" style="204" customWidth="1"/>
    <col min="4355" max="4355" width="31.42578125" style="204" customWidth="1"/>
    <col min="4356" max="4608" width="9.140625" style="204"/>
    <col min="4609" max="4609" width="44.5703125" style="204" customWidth="1"/>
    <col min="4610" max="4610" width="29.140625" style="204" customWidth="1"/>
    <col min="4611" max="4611" width="31.42578125" style="204" customWidth="1"/>
    <col min="4612" max="4864" width="9.140625" style="204"/>
    <col min="4865" max="4865" width="44.5703125" style="204" customWidth="1"/>
    <col min="4866" max="4866" width="29.140625" style="204" customWidth="1"/>
    <col min="4867" max="4867" width="31.42578125" style="204" customWidth="1"/>
    <col min="4868" max="5120" width="9.140625" style="204"/>
    <col min="5121" max="5121" width="44.5703125" style="204" customWidth="1"/>
    <col min="5122" max="5122" width="29.140625" style="204" customWidth="1"/>
    <col min="5123" max="5123" width="31.42578125" style="204" customWidth="1"/>
    <col min="5124" max="5376" width="9.140625" style="204"/>
    <col min="5377" max="5377" width="44.5703125" style="204" customWidth="1"/>
    <col min="5378" max="5378" width="29.140625" style="204" customWidth="1"/>
    <col min="5379" max="5379" width="31.42578125" style="204" customWidth="1"/>
    <col min="5380" max="5632" width="9.140625" style="204"/>
    <col min="5633" max="5633" width="44.5703125" style="204" customWidth="1"/>
    <col min="5634" max="5634" width="29.140625" style="204" customWidth="1"/>
    <col min="5635" max="5635" width="31.42578125" style="204" customWidth="1"/>
    <col min="5636" max="5888" width="9.140625" style="204"/>
    <col min="5889" max="5889" width="44.5703125" style="204" customWidth="1"/>
    <col min="5890" max="5890" width="29.140625" style="204" customWidth="1"/>
    <col min="5891" max="5891" width="31.42578125" style="204" customWidth="1"/>
    <col min="5892" max="6144" width="9.140625" style="204"/>
    <col min="6145" max="6145" width="44.5703125" style="204" customWidth="1"/>
    <col min="6146" max="6146" width="29.140625" style="204" customWidth="1"/>
    <col min="6147" max="6147" width="31.42578125" style="204" customWidth="1"/>
    <col min="6148" max="6400" width="9.140625" style="204"/>
    <col min="6401" max="6401" width="44.5703125" style="204" customWidth="1"/>
    <col min="6402" max="6402" width="29.140625" style="204" customWidth="1"/>
    <col min="6403" max="6403" width="31.42578125" style="204" customWidth="1"/>
    <col min="6404" max="6656" width="9.140625" style="204"/>
    <col min="6657" max="6657" width="44.5703125" style="204" customWidth="1"/>
    <col min="6658" max="6658" width="29.140625" style="204" customWidth="1"/>
    <col min="6659" max="6659" width="31.42578125" style="204" customWidth="1"/>
    <col min="6660" max="6912" width="9.140625" style="204"/>
    <col min="6913" max="6913" width="44.5703125" style="204" customWidth="1"/>
    <col min="6914" max="6914" width="29.140625" style="204" customWidth="1"/>
    <col min="6915" max="6915" width="31.42578125" style="204" customWidth="1"/>
    <col min="6916" max="7168" width="9.140625" style="204"/>
    <col min="7169" max="7169" width="44.5703125" style="204" customWidth="1"/>
    <col min="7170" max="7170" width="29.140625" style="204" customWidth="1"/>
    <col min="7171" max="7171" width="31.42578125" style="204" customWidth="1"/>
    <col min="7172" max="7424" width="9.140625" style="204"/>
    <col min="7425" max="7425" width="44.5703125" style="204" customWidth="1"/>
    <col min="7426" max="7426" width="29.140625" style="204" customWidth="1"/>
    <col min="7427" max="7427" width="31.42578125" style="204" customWidth="1"/>
    <col min="7428" max="7680" width="9.140625" style="204"/>
    <col min="7681" max="7681" width="44.5703125" style="204" customWidth="1"/>
    <col min="7682" max="7682" width="29.140625" style="204" customWidth="1"/>
    <col min="7683" max="7683" width="31.42578125" style="204" customWidth="1"/>
    <col min="7684" max="7936" width="9.140625" style="204"/>
    <col min="7937" max="7937" width="44.5703125" style="204" customWidth="1"/>
    <col min="7938" max="7938" width="29.140625" style="204" customWidth="1"/>
    <col min="7939" max="7939" width="31.42578125" style="204" customWidth="1"/>
    <col min="7940" max="8192" width="9.140625" style="204"/>
    <col min="8193" max="8193" width="44.5703125" style="204" customWidth="1"/>
    <col min="8194" max="8194" width="29.140625" style="204" customWidth="1"/>
    <col min="8195" max="8195" width="31.42578125" style="204" customWidth="1"/>
    <col min="8196" max="8448" width="9.140625" style="204"/>
    <col min="8449" max="8449" width="44.5703125" style="204" customWidth="1"/>
    <col min="8450" max="8450" width="29.140625" style="204" customWidth="1"/>
    <col min="8451" max="8451" width="31.42578125" style="204" customWidth="1"/>
    <col min="8452" max="8704" width="9.140625" style="204"/>
    <col min="8705" max="8705" width="44.5703125" style="204" customWidth="1"/>
    <col min="8706" max="8706" width="29.140625" style="204" customWidth="1"/>
    <col min="8707" max="8707" width="31.42578125" style="204" customWidth="1"/>
    <col min="8708" max="8960" width="9.140625" style="204"/>
    <col min="8961" max="8961" width="44.5703125" style="204" customWidth="1"/>
    <col min="8962" max="8962" width="29.140625" style="204" customWidth="1"/>
    <col min="8963" max="8963" width="31.42578125" style="204" customWidth="1"/>
    <col min="8964" max="9216" width="9.140625" style="204"/>
    <col min="9217" max="9217" width="44.5703125" style="204" customWidth="1"/>
    <col min="9218" max="9218" width="29.140625" style="204" customWidth="1"/>
    <col min="9219" max="9219" width="31.42578125" style="204" customWidth="1"/>
    <col min="9220" max="9472" width="9.140625" style="204"/>
    <col min="9473" max="9473" width="44.5703125" style="204" customWidth="1"/>
    <col min="9474" max="9474" width="29.140625" style="204" customWidth="1"/>
    <col min="9475" max="9475" width="31.42578125" style="204" customWidth="1"/>
    <col min="9476" max="9728" width="9.140625" style="204"/>
    <col min="9729" max="9729" width="44.5703125" style="204" customWidth="1"/>
    <col min="9730" max="9730" width="29.140625" style="204" customWidth="1"/>
    <col min="9731" max="9731" width="31.42578125" style="204" customWidth="1"/>
    <col min="9732" max="9984" width="9.140625" style="204"/>
    <col min="9985" max="9985" width="44.5703125" style="204" customWidth="1"/>
    <col min="9986" max="9986" width="29.140625" style="204" customWidth="1"/>
    <col min="9987" max="9987" width="31.42578125" style="204" customWidth="1"/>
    <col min="9988" max="10240" width="9.140625" style="204"/>
    <col min="10241" max="10241" width="44.5703125" style="204" customWidth="1"/>
    <col min="10242" max="10242" width="29.140625" style="204" customWidth="1"/>
    <col min="10243" max="10243" width="31.42578125" style="204" customWidth="1"/>
    <col min="10244" max="10496" width="9.140625" style="204"/>
    <col min="10497" max="10497" width="44.5703125" style="204" customWidth="1"/>
    <col min="10498" max="10498" width="29.140625" style="204" customWidth="1"/>
    <col min="10499" max="10499" width="31.42578125" style="204" customWidth="1"/>
    <col min="10500" max="10752" width="9.140625" style="204"/>
    <col min="10753" max="10753" width="44.5703125" style="204" customWidth="1"/>
    <col min="10754" max="10754" width="29.140625" style="204" customWidth="1"/>
    <col min="10755" max="10755" width="31.42578125" style="204" customWidth="1"/>
    <col min="10756" max="11008" width="9.140625" style="204"/>
    <col min="11009" max="11009" width="44.5703125" style="204" customWidth="1"/>
    <col min="11010" max="11010" width="29.140625" style="204" customWidth="1"/>
    <col min="11011" max="11011" width="31.42578125" style="204" customWidth="1"/>
    <col min="11012" max="11264" width="9.140625" style="204"/>
    <col min="11265" max="11265" width="44.5703125" style="204" customWidth="1"/>
    <col min="11266" max="11266" width="29.140625" style="204" customWidth="1"/>
    <col min="11267" max="11267" width="31.42578125" style="204" customWidth="1"/>
    <col min="11268" max="11520" width="9.140625" style="204"/>
    <col min="11521" max="11521" width="44.5703125" style="204" customWidth="1"/>
    <col min="11522" max="11522" width="29.140625" style="204" customWidth="1"/>
    <col min="11523" max="11523" width="31.42578125" style="204" customWidth="1"/>
    <col min="11524" max="11776" width="9.140625" style="204"/>
    <col min="11777" max="11777" width="44.5703125" style="204" customWidth="1"/>
    <col min="11778" max="11778" width="29.140625" style="204" customWidth="1"/>
    <col min="11779" max="11779" width="31.42578125" style="204" customWidth="1"/>
    <col min="11780" max="12032" width="9.140625" style="204"/>
    <col min="12033" max="12033" width="44.5703125" style="204" customWidth="1"/>
    <col min="12034" max="12034" width="29.140625" style="204" customWidth="1"/>
    <col min="12035" max="12035" width="31.42578125" style="204" customWidth="1"/>
    <col min="12036" max="12288" width="9.140625" style="204"/>
    <col min="12289" max="12289" width="44.5703125" style="204" customWidth="1"/>
    <col min="12290" max="12290" width="29.140625" style="204" customWidth="1"/>
    <col min="12291" max="12291" width="31.42578125" style="204" customWidth="1"/>
    <col min="12292" max="12544" width="9.140625" style="204"/>
    <col min="12545" max="12545" width="44.5703125" style="204" customWidth="1"/>
    <col min="12546" max="12546" width="29.140625" style="204" customWidth="1"/>
    <col min="12547" max="12547" width="31.42578125" style="204" customWidth="1"/>
    <col min="12548" max="12800" width="9.140625" style="204"/>
    <col min="12801" max="12801" width="44.5703125" style="204" customWidth="1"/>
    <col min="12802" max="12802" width="29.140625" style="204" customWidth="1"/>
    <col min="12803" max="12803" width="31.42578125" style="204" customWidth="1"/>
    <col min="12804" max="13056" width="9.140625" style="204"/>
    <col min="13057" max="13057" width="44.5703125" style="204" customWidth="1"/>
    <col min="13058" max="13058" width="29.140625" style="204" customWidth="1"/>
    <col min="13059" max="13059" width="31.42578125" style="204" customWidth="1"/>
    <col min="13060" max="13312" width="9.140625" style="204"/>
    <col min="13313" max="13313" width="44.5703125" style="204" customWidth="1"/>
    <col min="13314" max="13314" width="29.140625" style="204" customWidth="1"/>
    <col min="13315" max="13315" width="31.42578125" style="204" customWidth="1"/>
    <col min="13316" max="13568" width="9.140625" style="204"/>
    <col min="13569" max="13569" width="44.5703125" style="204" customWidth="1"/>
    <col min="13570" max="13570" width="29.140625" style="204" customWidth="1"/>
    <col min="13571" max="13571" width="31.42578125" style="204" customWidth="1"/>
    <col min="13572" max="13824" width="9.140625" style="204"/>
    <col min="13825" max="13825" width="44.5703125" style="204" customWidth="1"/>
    <col min="13826" max="13826" width="29.140625" style="204" customWidth="1"/>
    <col min="13827" max="13827" width="31.42578125" style="204" customWidth="1"/>
    <col min="13828" max="14080" width="9.140625" style="204"/>
    <col min="14081" max="14081" width="44.5703125" style="204" customWidth="1"/>
    <col min="14082" max="14082" width="29.140625" style="204" customWidth="1"/>
    <col min="14083" max="14083" width="31.42578125" style="204" customWidth="1"/>
    <col min="14084" max="14336" width="9.140625" style="204"/>
    <col min="14337" max="14337" width="44.5703125" style="204" customWidth="1"/>
    <col min="14338" max="14338" width="29.140625" style="204" customWidth="1"/>
    <col min="14339" max="14339" width="31.42578125" style="204" customWidth="1"/>
    <col min="14340" max="14592" width="9.140625" style="204"/>
    <col min="14593" max="14593" width="44.5703125" style="204" customWidth="1"/>
    <col min="14594" max="14594" width="29.140625" style="204" customWidth="1"/>
    <col min="14595" max="14595" width="31.42578125" style="204" customWidth="1"/>
    <col min="14596" max="14848" width="9.140625" style="204"/>
    <col min="14849" max="14849" width="44.5703125" style="204" customWidth="1"/>
    <col min="14850" max="14850" width="29.140625" style="204" customWidth="1"/>
    <col min="14851" max="14851" width="31.42578125" style="204" customWidth="1"/>
    <col min="14852" max="15104" width="9.140625" style="204"/>
    <col min="15105" max="15105" width="44.5703125" style="204" customWidth="1"/>
    <col min="15106" max="15106" width="29.140625" style="204" customWidth="1"/>
    <col min="15107" max="15107" width="31.42578125" style="204" customWidth="1"/>
    <col min="15108" max="15360" width="9.140625" style="204"/>
    <col min="15361" max="15361" width="44.5703125" style="204" customWidth="1"/>
    <col min="15362" max="15362" width="29.140625" style="204" customWidth="1"/>
    <col min="15363" max="15363" width="31.42578125" style="204" customWidth="1"/>
    <col min="15364" max="15616" width="9.140625" style="204"/>
    <col min="15617" max="15617" width="44.5703125" style="204" customWidth="1"/>
    <col min="15618" max="15618" width="29.140625" style="204" customWidth="1"/>
    <col min="15619" max="15619" width="31.42578125" style="204" customWidth="1"/>
    <col min="15620" max="15872" width="9.140625" style="204"/>
    <col min="15873" max="15873" width="44.5703125" style="204" customWidth="1"/>
    <col min="15874" max="15874" width="29.140625" style="204" customWidth="1"/>
    <col min="15875" max="15875" width="31.42578125" style="204" customWidth="1"/>
    <col min="15876" max="16128" width="9.140625" style="204"/>
    <col min="16129" max="16129" width="44.5703125" style="204" customWidth="1"/>
    <col min="16130" max="16130" width="29.140625" style="204" customWidth="1"/>
    <col min="16131" max="16131" width="31.42578125" style="204" customWidth="1"/>
    <col min="16132" max="16384" width="9.140625" style="204"/>
  </cols>
  <sheetData>
    <row r="1" spans="1:3" ht="15" x14ac:dyDescent="0.25">
      <c r="C1" s="91" t="s">
        <v>606</v>
      </c>
    </row>
    <row r="2" spans="1:3" ht="15" x14ac:dyDescent="0.25">
      <c r="C2" s="91" t="s">
        <v>571</v>
      </c>
    </row>
    <row r="3" spans="1:3" ht="15" x14ac:dyDescent="0.25">
      <c r="C3" s="91" t="s">
        <v>10</v>
      </c>
    </row>
    <row r="4" spans="1:3" ht="15" x14ac:dyDescent="0.25">
      <c r="C4" s="91" t="s">
        <v>3</v>
      </c>
    </row>
    <row r="5" spans="1:3" ht="15" x14ac:dyDescent="0.25">
      <c r="C5" s="91" t="s">
        <v>4</v>
      </c>
    </row>
    <row r="6" spans="1:3" ht="15" x14ac:dyDescent="0.25">
      <c r="C6" s="91" t="s">
        <v>612</v>
      </c>
    </row>
    <row r="8" spans="1:3" s="203" customFormat="1" ht="15" x14ac:dyDescent="0.25">
      <c r="B8" s="91"/>
      <c r="C8" s="91" t="s">
        <v>477</v>
      </c>
    </row>
    <row r="9" spans="1:3" s="203" customFormat="1" ht="15" x14ac:dyDescent="0.25">
      <c r="B9" s="91"/>
      <c r="C9" s="91" t="s">
        <v>569</v>
      </c>
    </row>
    <row r="10" spans="1:3" s="203" customFormat="1" ht="15" x14ac:dyDescent="0.25">
      <c r="B10" s="91"/>
      <c r="C10" s="91" t="s">
        <v>10</v>
      </c>
    </row>
    <row r="11" spans="1:3" s="203" customFormat="1" ht="15" x14ac:dyDescent="0.25">
      <c r="B11" s="91"/>
      <c r="C11" s="91" t="s">
        <v>3</v>
      </c>
    </row>
    <row r="12" spans="1:3" s="203" customFormat="1" ht="15" x14ac:dyDescent="0.25">
      <c r="B12" s="91"/>
      <c r="C12" s="91" t="s">
        <v>4</v>
      </c>
    </row>
    <row r="13" spans="1:3" s="203" customFormat="1" ht="15" x14ac:dyDescent="0.25">
      <c r="B13" s="91"/>
      <c r="C13" s="91" t="s">
        <v>574</v>
      </c>
    </row>
    <row r="14" spans="1:3" s="203" customFormat="1" ht="14.25" x14ac:dyDescent="0.2"/>
    <row r="15" spans="1:3" s="206" customFormat="1" ht="16.5" customHeight="1" x14ac:dyDescent="0.2">
      <c r="A15" s="204"/>
      <c r="B15" s="205"/>
      <c r="C15" s="205"/>
    </row>
    <row r="16" spans="1:3" s="207" customFormat="1" ht="15.75" x14ac:dyDescent="0.2">
      <c r="A16" s="539" t="s">
        <v>410</v>
      </c>
      <c r="B16" s="539"/>
      <c r="C16" s="539"/>
    </row>
    <row r="17" spans="1:3" s="207" customFormat="1" ht="15.75" x14ac:dyDescent="0.25">
      <c r="A17" s="540" t="s">
        <v>411</v>
      </c>
      <c r="B17" s="540"/>
      <c r="C17" s="540"/>
    </row>
    <row r="18" spans="1:3" s="207" customFormat="1" ht="15.75" x14ac:dyDescent="0.25">
      <c r="A18" s="540" t="s">
        <v>465</v>
      </c>
      <c r="B18" s="540"/>
      <c r="C18" s="540"/>
    </row>
    <row r="19" spans="1:3" s="187" customFormat="1" ht="15.75" x14ac:dyDescent="0.25">
      <c r="B19" s="210"/>
      <c r="C19" s="210"/>
    </row>
    <row r="20" spans="1:3" s="187" customFormat="1" ht="15.75" x14ac:dyDescent="0.25">
      <c r="A20" s="541" t="s">
        <v>0</v>
      </c>
      <c r="B20" s="542" t="s">
        <v>408</v>
      </c>
      <c r="C20" s="338" t="s">
        <v>409</v>
      </c>
    </row>
    <row r="21" spans="1:3" s="187" customFormat="1" ht="15.75" x14ac:dyDescent="0.25">
      <c r="A21" s="541"/>
      <c r="B21" s="542"/>
      <c r="C21" s="338" t="s">
        <v>303</v>
      </c>
    </row>
    <row r="22" spans="1:3" s="208" customFormat="1" ht="31.5" x14ac:dyDescent="0.2">
      <c r="A22" s="174" t="s">
        <v>466</v>
      </c>
      <c r="B22" s="179"/>
      <c r="C22" s="353">
        <v>750.89318000000003</v>
      </c>
    </row>
    <row r="23" spans="1:3" customFormat="1" ht="47.25" x14ac:dyDescent="0.2">
      <c r="A23" s="174" t="s">
        <v>330</v>
      </c>
      <c r="B23" s="179" t="s">
        <v>481</v>
      </c>
      <c r="C23" s="353">
        <v>1754.96</v>
      </c>
    </row>
    <row r="24" spans="1:3" customFormat="1" ht="126" x14ac:dyDescent="0.2">
      <c r="A24" s="174" t="s">
        <v>464</v>
      </c>
      <c r="B24" s="415" t="s">
        <v>480</v>
      </c>
      <c r="C24" s="353">
        <f>1659.81763+152.70322</f>
        <v>1812.5208499999999</v>
      </c>
    </row>
    <row r="25" spans="1:3" s="208" customFormat="1" ht="15.75" x14ac:dyDescent="0.2">
      <c r="A25" s="218" t="s">
        <v>412</v>
      </c>
      <c r="B25" s="217"/>
      <c r="C25" s="354">
        <f>SUM(C22:C24)</f>
        <v>4318.3740299999999</v>
      </c>
    </row>
    <row r="26" spans="1:3" s="187" customFormat="1" ht="15.75" x14ac:dyDescent="0.25"/>
  </sheetData>
  <mergeCells count="5">
    <mergeCell ref="A16:C16"/>
    <mergeCell ref="A17:C17"/>
    <mergeCell ref="A18:C18"/>
    <mergeCell ref="A20:A21"/>
    <mergeCell ref="B20:B2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5"/>
  <sheetViews>
    <sheetView tabSelected="1" topLeftCell="A36" workbookViewId="0">
      <selection sqref="A1:H52"/>
    </sheetView>
  </sheetViews>
  <sheetFormatPr defaultRowHeight="12.75" x14ac:dyDescent="0.2"/>
  <cols>
    <col min="1" max="1" width="53.85546875" style="1" customWidth="1"/>
    <col min="2" max="2" width="16.140625" style="2" customWidth="1"/>
    <col min="3" max="3" width="14.28515625" style="2" customWidth="1"/>
    <col min="4" max="4" width="9" style="2" customWidth="1"/>
    <col min="5" max="5" width="8.7109375" style="1" customWidth="1"/>
    <col min="6" max="8" width="12.85546875" style="1" customWidth="1"/>
    <col min="9" max="16384" width="9.140625" style="1"/>
  </cols>
  <sheetData>
    <row r="1" spans="1:8" ht="15" x14ac:dyDescent="0.25">
      <c r="F1" s="91" t="s">
        <v>607</v>
      </c>
      <c r="G1" s="90"/>
      <c r="H1" s="90"/>
    </row>
    <row r="2" spans="1:8" ht="15" x14ac:dyDescent="0.25">
      <c r="F2" s="91" t="s">
        <v>569</v>
      </c>
      <c r="G2" s="90"/>
      <c r="H2" s="90"/>
    </row>
    <row r="3" spans="1:8" ht="15" x14ac:dyDescent="0.25">
      <c r="F3" s="91" t="s">
        <v>10</v>
      </c>
      <c r="G3" s="90"/>
      <c r="H3" s="90"/>
    </row>
    <row r="4" spans="1:8" ht="15" x14ac:dyDescent="0.25">
      <c r="F4" s="91" t="s">
        <v>3</v>
      </c>
      <c r="G4" s="90"/>
      <c r="H4" s="90"/>
    </row>
    <row r="5" spans="1:8" ht="15" x14ac:dyDescent="0.25">
      <c r="F5" s="91" t="s">
        <v>4</v>
      </c>
      <c r="G5" s="90"/>
      <c r="H5" s="90"/>
    </row>
    <row r="6" spans="1:8" ht="15" x14ac:dyDescent="0.25">
      <c r="F6" s="91" t="s">
        <v>612</v>
      </c>
      <c r="G6" s="90"/>
      <c r="H6" s="90"/>
    </row>
    <row r="8" spans="1:8" s="90" customFormat="1" ht="12.75" customHeight="1" x14ac:dyDescent="0.25">
      <c r="D8" s="91"/>
      <c r="E8" s="88"/>
      <c r="F8" s="91" t="s">
        <v>463</v>
      </c>
    </row>
    <row r="9" spans="1:8" s="90" customFormat="1" ht="12.75" customHeight="1" x14ac:dyDescent="0.25">
      <c r="D9" s="91"/>
      <c r="E9" s="88"/>
      <c r="F9" s="91" t="s">
        <v>571</v>
      </c>
    </row>
    <row r="10" spans="1:8" s="90" customFormat="1" ht="12.75" customHeight="1" x14ac:dyDescent="0.25">
      <c r="D10" s="91"/>
      <c r="E10" s="88"/>
      <c r="F10" s="91" t="s">
        <v>10</v>
      </c>
    </row>
    <row r="11" spans="1:8" s="90" customFormat="1" ht="12.75" customHeight="1" x14ac:dyDescent="0.25">
      <c r="D11" s="91"/>
      <c r="E11" s="88"/>
      <c r="F11" s="91" t="s">
        <v>3</v>
      </c>
    </row>
    <row r="12" spans="1:8" s="90" customFormat="1" ht="12.75" customHeight="1" x14ac:dyDescent="0.25">
      <c r="D12" s="91"/>
      <c r="E12" s="88"/>
      <c r="F12" s="91" t="s">
        <v>4</v>
      </c>
    </row>
    <row r="13" spans="1:8" ht="15.75" customHeight="1" x14ac:dyDescent="0.25">
      <c r="F13" s="91" t="s">
        <v>570</v>
      </c>
      <c r="G13" s="90"/>
      <c r="H13" s="90"/>
    </row>
    <row r="14" spans="1:8" s="4" customFormat="1" ht="60.6" customHeight="1" x14ac:dyDescent="0.25">
      <c r="A14" s="534" t="s">
        <v>467</v>
      </c>
      <c r="B14" s="534"/>
      <c r="C14" s="534"/>
      <c r="D14" s="534"/>
      <c r="E14" s="534"/>
      <c r="F14" s="534"/>
      <c r="G14" s="534"/>
      <c r="H14" s="534"/>
    </row>
    <row r="15" spans="1:8" s="4" customFormat="1" ht="15.75" x14ac:dyDescent="0.25">
      <c r="A15" s="202"/>
      <c r="B15" s="202"/>
      <c r="C15" s="202"/>
      <c r="D15" s="202"/>
      <c r="E15" s="202"/>
      <c r="F15" s="202"/>
    </row>
    <row r="16" spans="1:8" s="4" customFormat="1" ht="24.75" customHeight="1" x14ac:dyDescent="0.25">
      <c r="A16" s="543" t="s">
        <v>0</v>
      </c>
      <c r="B16" s="544" t="s">
        <v>6</v>
      </c>
      <c r="C16" s="544" t="s">
        <v>22</v>
      </c>
      <c r="D16" s="544" t="s">
        <v>23</v>
      </c>
      <c r="E16" s="544" t="s">
        <v>24</v>
      </c>
      <c r="F16" s="545" t="s">
        <v>25</v>
      </c>
      <c r="G16" s="546"/>
      <c r="H16" s="547"/>
    </row>
    <row r="17" spans="1:8" s="4" customFormat="1" ht="15.75" customHeight="1" x14ac:dyDescent="0.25">
      <c r="A17" s="543"/>
      <c r="B17" s="544"/>
      <c r="C17" s="544"/>
      <c r="D17" s="544"/>
      <c r="E17" s="544"/>
      <c r="F17" s="197" t="s">
        <v>303</v>
      </c>
      <c r="G17" s="197" t="s">
        <v>407</v>
      </c>
      <c r="H17" s="197" t="s">
        <v>462</v>
      </c>
    </row>
    <row r="18" spans="1:8" s="4" customFormat="1" ht="23.25" customHeight="1" x14ac:dyDescent="0.25">
      <c r="A18" s="228" t="s">
        <v>26</v>
      </c>
      <c r="B18" s="229"/>
      <c r="C18" s="229"/>
      <c r="D18" s="229"/>
      <c r="E18" s="229"/>
      <c r="F18" s="355">
        <f>F19</f>
        <v>4318.3740299999999</v>
      </c>
      <c r="G18" s="355">
        <f t="shared" ref="G18:H20" si="0">G19</f>
        <v>13154.9558</v>
      </c>
      <c r="H18" s="355">
        <f t="shared" si="0"/>
        <v>1819.893</v>
      </c>
    </row>
    <row r="19" spans="1:8" s="4" customFormat="1" ht="38.25" x14ac:dyDescent="0.25">
      <c r="A19" s="193" t="s">
        <v>89</v>
      </c>
      <c r="B19" s="209" t="s">
        <v>90</v>
      </c>
      <c r="C19" s="209"/>
      <c r="D19" s="211"/>
      <c r="E19" s="211"/>
      <c r="F19" s="356">
        <f>F20</f>
        <v>4318.3740299999999</v>
      </c>
      <c r="G19" s="356">
        <f t="shared" si="0"/>
        <v>13154.9558</v>
      </c>
      <c r="H19" s="356">
        <f t="shared" si="0"/>
        <v>1819.893</v>
      </c>
    </row>
    <row r="20" spans="1:8" s="4" customFormat="1" ht="15.75" x14ac:dyDescent="0.25">
      <c r="A20" s="194" t="s">
        <v>482</v>
      </c>
      <c r="B20" s="212" t="s">
        <v>509</v>
      </c>
      <c r="C20" s="212"/>
      <c r="D20" s="213"/>
      <c r="E20" s="213"/>
      <c r="F20" s="357">
        <f>F21</f>
        <v>4318.3740299999999</v>
      </c>
      <c r="G20" s="357">
        <f t="shared" si="0"/>
        <v>13154.9558</v>
      </c>
      <c r="H20" s="357">
        <f t="shared" si="0"/>
        <v>1819.893</v>
      </c>
    </row>
    <row r="21" spans="1:8" s="4" customFormat="1" ht="71.25" customHeight="1" x14ac:dyDescent="0.25">
      <c r="A21" s="195" t="s">
        <v>510</v>
      </c>
      <c r="B21" s="214" t="s">
        <v>511</v>
      </c>
      <c r="C21" s="214"/>
      <c r="D21" s="213"/>
      <c r="E21" s="213"/>
      <c r="F21" s="358">
        <f>F22+F32+F37+F47</f>
        <v>4318.3740299999999</v>
      </c>
      <c r="G21" s="358">
        <f t="shared" ref="G21:H21" si="1">G22+G32+G37+G47</f>
        <v>13154.9558</v>
      </c>
      <c r="H21" s="358">
        <f t="shared" si="1"/>
        <v>1819.893</v>
      </c>
    </row>
    <row r="22" spans="1:8" s="4" customFormat="1" ht="52.5" customHeight="1" x14ac:dyDescent="0.25">
      <c r="A22" s="196" t="s">
        <v>95</v>
      </c>
      <c r="B22" s="414" t="s">
        <v>515</v>
      </c>
      <c r="C22" s="197"/>
      <c r="D22" s="198"/>
      <c r="E22" s="198"/>
      <c r="F22" s="359">
        <f>F24</f>
        <v>2348.23081</v>
      </c>
      <c r="G22" s="359">
        <f>G24</f>
        <v>0</v>
      </c>
      <c r="H22" s="359">
        <f>H24</f>
        <v>0</v>
      </c>
    </row>
    <row r="23" spans="1:8" s="4" customFormat="1" ht="33.75" customHeight="1" x14ac:dyDescent="0.25">
      <c r="A23" s="554" t="s">
        <v>479</v>
      </c>
      <c r="B23" s="555"/>
      <c r="C23" s="555"/>
      <c r="D23" s="555"/>
      <c r="E23" s="555"/>
      <c r="F23" s="555"/>
      <c r="G23" s="555"/>
      <c r="H23" s="556"/>
    </row>
    <row r="24" spans="1:8" s="4" customFormat="1" ht="25.5" x14ac:dyDescent="0.25">
      <c r="A24" s="196" t="s">
        <v>36</v>
      </c>
      <c r="B24" s="428" t="s">
        <v>515</v>
      </c>
      <c r="C24" s="197">
        <v>200</v>
      </c>
      <c r="D24" s="198"/>
      <c r="E24" s="198"/>
      <c r="F24" s="359">
        <f t="shared" ref="F24:H25" si="2">F25</f>
        <v>2348.23081</v>
      </c>
      <c r="G24" s="359">
        <f t="shared" si="2"/>
        <v>0</v>
      </c>
      <c r="H24" s="359">
        <f t="shared" si="2"/>
        <v>0</v>
      </c>
    </row>
    <row r="25" spans="1:8" s="4" customFormat="1" ht="25.5" x14ac:dyDescent="0.25">
      <c r="A25" s="192" t="s">
        <v>37</v>
      </c>
      <c r="B25" s="428" t="s">
        <v>515</v>
      </c>
      <c r="C25" s="197">
        <v>240</v>
      </c>
      <c r="D25" s="198"/>
      <c r="E25" s="198"/>
      <c r="F25" s="359">
        <f t="shared" si="2"/>
        <v>2348.23081</v>
      </c>
      <c r="G25" s="359">
        <f t="shared" si="2"/>
        <v>0</v>
      </c>
      <c r="H25" s="359">
        <f t="shared" si="2"/>
        <v>0</v>
      </c>
    </row>
    <row r="26" spans="1:8" s="4" customFormat="1" ht="20.25" customHeight="1" x14ac:dyDescent="0.25">
      <c r="A26" s="196" t="s">
        <v>92</v>
      </c>
      <c r="B26" s="428" t="s">
        <v>515</v>
      </c>
      <c r="C26" s="197">
        <v>240</v>
      </c>
      <c r="D26" s="198" t="s">
        <v>47</v>
      </c>
      <c r="E26" s="198" t="s">
        <v>87</v>
      </c>
      <c r="F26" s="359">
        <v>2348.23081</v>
      </c>
      <c r="G26" s="359">
        <v>0</v>
      </c>
      <c r="H26" s="359">
        <v>0</v>
      </c>
    </row>
    <row r="27" spans="1:8" s="4" customFormat="1" ht="27.75" hidden="1" customHeight="1" x14ac:dyDescent="0.25">
      <c r="A27" s="215" t="s">
        <v>93</v>
      </c>
      <c r="B27" s="114" t="s">
        <v>94</v>
      </c>
      <c r="C27" s="197"/>
      <c r="D27" s="198"/>
      <c r="E27" s="198"/>
      <c r="F27" s="199">
        <f>F29</f>
        <v>0</v>
      </c>
      <c r="G27" s="199">
        <f>G29</f>
        <v>0</v>
      </c>
      <c r="H27" s="199">
        <f>H29</f>
        <v>0</v>
      </c>
    </row>
    <row r="28" spans="1:8" s="4" customFormat="1" ht="48" hidden="1" customHeight="1" x14ac:dyDescent="0.25">
      <c r="A28" s="548" t="s">
        <v>426</v>
      </c>
      <c r="B28" s="549"/>
      <c r="C28" s="549"/>
      <c r="D28" s="549"/>
      <c r="E28" s="549"/>
      <c r="F28" s="549"/>
      <c r="G28" s="549"/>
      <c r="H28" s="550"/>
    </row>
    <row r="29" spans="1:8" s="4" customFormat="1" ht="32.25" hidden="1" customHeight="1" x14ac:dyDescent="0.25">
      <c r="A29" s="196" t="s">
        <v>36</v>
      </c>
      <c r="B29" s="114" t="s">
        <v>94</v>
      </c>
      <c r="C29" s="114">
        <v>200</v>
      </c>
      <c r="D29" s="198"/>
      <c r="E29" s="198"/>
      <c r="F29" s="199">
        <f t="shared" ref="F29:H30" si="3">F30</f>
        <v>0</v>
      </c>
      <c r="G29" s="199">
        <f t="shared" si="3"/>
        <v>0</v>
      </c>
      <c r="H29" s="199">
        <f t="shared" si="3"/>
        <v>0</v>
      </c>
    </row>
    <row r="30" spans="1:8" s="4" customFormat="1" ht="33.75" hidden="1" customHeight="1" x14ac:dyDescent="0.25">
      <c r="A30" s="192" t="s">
        <v>37</v>
      </c>
      <c r="B30" s="114" t="s">
        <v>94</v>
      </c>
      <c r="C30" s="197">
        <v>240</v>
      </c>
      <c r="D30" s="198"/>
      <c r="E30" s="198"/>
      <c r="F30" s="199">
        <f t="shared" si="3"/>
        <v>0</v>
      </c>
      <c r="G30" s="199">
        <f t="shared" si="3"/>
        <v>0</v>
      </c>
      <c r="H30" s="199">
        <f t="shared" si="3"/>
        <v>0</v>
      </c>
    </row>
    <row r="31" spans="1:8" s="4" customFormat="1" ht="30.75" hidden="1" customHeight="1" x14ac:dyDescent="0.25">
      <c r="A31" s="196" t="s">
        <v>92</v>
      </c>
      <c r="B31" s="114" t="s">
        <v>94</v>
      </c>
      <c r="C31" s="197">
        <v>240</v>
      </c>
      <c r="D31" s="198" t="s">
        <v>47</v>
      </c>
      <c r="E31" s="198" t="s">
        <v>87</v>
      </c>
      <c r="F31" s="199">
        <v>0</v>
      </c>
      <c r="G31" s="199">
        <v>0</v>
      </c>
      <c r="H31" s="199">
        <v>0</v>
      </c>
    </row>
    <row r="32" spans="1:8" s="4" customFormat="1" ht="24.75" customHeight="1" x14ac:dyDescent="0.25">
      <c r="A32" s="196" t="s">
        <v>91</v>
      </c>
      <c r="B32" s="429" t="s">
        <v>512</v>
      </c>
      <c r="C32" s="413"/>
      <c r="D32" s="198"/>
      <c r="E32" s="198"/>
      <c r="F32" s="359">
        <f>F34</f>
        <v>0</v>
      </c>
      <c r="G32" s="359">
        <f>G34</f>
        <v>1754.96</v>
      </c>
      <c r="H32" s="359">
        <f>H34</f>
        <v>1819.893</v>
      </c>
    </row>
    <row r="33" spans="1:10" s="4" customFormat="1" ht="30.75" customHeight="1" x14ac:dyDescent="0.25">
      <c r="A33" s="554" t="s">
        <v>478</v>
      </c>
      <c r="B33" s="555"/>
      <c r="C33" s="555"/>
      <c r="D33" s="555"/>
      <c r="E33" s="555"/>
      <c r="F33" s="555"/>
      <c r="G33" s="555"/>
      <c r="H33" s="556"/>
    </row>
    <row r="34" spans="1:10" s="4" customFormat="1" ht="30.75" customHeight="1" x14ac:dyDescent="0.25">
      <c r="A34" s="196" t="s">
        <v>36</v>
      </c>
      <c r="B34" s="429" t="s">
        <v>512</v>
      </c>
      <c r="C34" s="413">
        <v>200</v>
      </c>
      <c r="D34" s="198"/>
      <c r="E34" s="198"/>
      <c r="F34" s="359">
        <f t="shared" ref="F34:H35" si="4">F35</f>
        <v>0</v>
      </c>
      <c r="G34" s="359">
        <f t="shared" si="4"/>
        <v>1754.96</v>
      </c>
      <c r="H34" s="359">
        <f t="shared" si="4"/>
        <v>1819.893</v>
      </c>
    </row>
    <row r="35" spans="1:10" s="4" customFormat="1" ht="30.75" customHeight="1" x14ac:dyDescent="0.25">
      <c r="A35" s="192" t="s">
        <v>37</v>
      </c>
      <c r="B35" s="429" t="s">
        <v>512</v>
      </c>
      <c r="C35" s="413">
        <v>240</v>
      </c>
      <c r="D35" s="198"/>
      <c r="E35" s="198"/>
      <c r="F35" s="359">
        <f t="shared" si="4"/>
        <v>0</v>
      </c>
      <c r="G35" s="359">
        <f t="shared" si="4"/>
        <v>1754.96</v>
      </c>
      <c r="H35" s="359">
        <f t="shared" si="4"/>
        <v>1819.893</v>
      </c>
    </row>
    <row r="36" spans="1:10" s="4" customFormat="1" ht="24.75" customHeight="1" x14ac:dyDescent="0.25">
      <c r="A36" s="196" t="s">
        <v>92</v>
      </c>
      <c r="B36" s="429" t="s">
        <v>512</v>
      </c>
      <c r="C36" s="413">
        <v>240</v>
      </c>
      <c r="D36" s="198" t="s">
        <v>47</v>
      </c>
      <c r="E36" s="198" t="s">
        <v>87</v>
      </c>
      <c r="F36" s="359">
        <v>0</v>
      </c>
      <c r="G36" s="359">
        <v>1754.96</v>
      </c>
      <c r="H36" s="359">
        <v>1819.893</v>
      </c>
    </row>
    <row r="37" spans="1:10" s="4" customFormat="1" ht="47.25" customHeight="1" x14ac:dyDescent="0.25">
      <c r="A37" s="234" t="s">
        <v>520</v>
      </c>
      <c r="B37" s="427" t="s">
        <v>521</v>
      </c>
      <c r="C37" s="197"/>
      <c r="D37" s="198"/>
      <c r="E37" s="198"/>
      <c r="F37" s="359">
        <f>F39</f>
        <v>0</v>
      </c>
      <c r="G37" s="359">
        <f>G39</f>
        <v>11399.995800000001</v>
      </c>
      <c r="H37" s="359">
        <f>H39</f>
        <v>0</v>
      </c>
    </row>
    <row r="38" spans="1:10" s="4" customFormat="1" ht="54.75" customHeight="1" x14ac:dyDescent="0.25">
      <c r="A38" s="548" t="s">
        <v>434</v>
      </c>
      <c r="B38" s="549"/>
      <c r="C38" s="549"/>
      <c r="D38" s="549"/>
      <c r="E38" s="549"/>
      <c r="F38" s="549"/>
      <c r="G38" s="549"/>
      <c r="H38" s="550"/>
    </row>
    <row r="39" spans="1:10" s="4" customFormat="1" ht="25.5" x14ac:dyDescent="0.25">
      <c r="A39" s="196" t="s">
        <v>36</v>
      </c>
      <c r="B39" s="427" t="s">
        <v>521</v>
      </c>
      <c r="C39" s="114">
        <v>200</v>
      </c>
      <c r="D39" s="198"/>
      <c r="E39" s="198"/>
      <c r="F39" s="359">
        <f t="shared" ref="F39:H40" si="5">F40</f>
        <v>0</v>
      </c>
      <c r="G39" s="359">
        <f t="shared" si="5"/>
        <v>11399.995800000001</v>
      </c>
      <c r="H39" s="359">
        <f t="shared" si="5"/>
        <v>0</v>
      </c>
    </row>
    <row r="40" spans="1:10" s="4" customFormat="1" ht="29.25" customHeight="1" x14ac:dyDescent="0.25">
      <c r="A40" s="192" t="s">
        <v>37</v>
      </c>
      <c r="B40" s="427" t="s">
        <v>521</v>
      </c>
      <c r="C40" s="197">
        <v>240</v>
      </c>
      <c r="D40" s="198"/>
      <c r="E40" s="198"/>
      <c r="F40" s="359">
        <f t="shared" si="5"/>
        <v>0</v>
      </c>
      <c r="G40" s="359">
        <f t="shared" si="5"/>
        <v>11399.995800000001</v>
      </c>
      <c r="H40" s="359">
        <f t="shared" si="5"/>
        <v>0</v>
      </c>
    </row>
    <row r="41" spans="1:10" s="4" customFormat="1" ht="25.5" customHeight="1" x14ac:dyDescent="0.25">
      <c r="A41" s="196" t="s">
        <v>92</v>
      </c>
      <c r="B41" s="427" t="s">
        <v>521</v>
      </c>
      <c r="C41" s="197">
        <v>240</v>
      </c>
      <c r="D41" s="198" t="s">
        <v>47</v>
      </c>
      <c r="E41" s="198" t="s">
        <v>87</v>
      </c>
      <c r="F41" s="359">
        <v>0</v>
      </c>
      <c r="G41" s="359">
        <v>11399.995800000001</v>
      </c>
      <c r="H41" s="359">
        <v>0</v>
      </c>
    </row>
    <row r="42" spans="1:10" s="4" customFormat="1" ht="38.25" hidden="1" customHeight="1" x14ac:dyDescent="0.25">
      <c r="A42" s="215" t="s">
        <v>423</v>
      </c>
      <c r="B42" s="114" t="s">
        <v>97</v>
      </c>
      <c r="C42" s="197"/>
      <c r="D42" s="198"/>
      <c r="E42" s="198"/>
      <c r="F42" s="199">
        <f>F44</f>
        <v>0</v>
      </c>
      <c r="G42" s="199">
        <v>0</v>
      </c>
      <c r="H42" s="199">
        <f>H44</f>
        <v>0</v>
      </c>
    </row>
    <row r="43" spans="1:10" ht="58.5" hidden="1" customHeight="1" x14ac:dyDescent="0.2">
      <c r="A43" s="548" t="s">
        <v>426</v>
      </c>
      <c r="B43" s="549"/>
      <c r="C43" s="549"/>
      <c r="D43" s="549"/>
      <c r="E43" s="549"/>
      <c r="F43" s="549"/>
      <c r="G43" s="549"/>
      <c r="H43" s="550"/>
    </row>
    <row r="44" spans="1:10" ht="25.5" hidden="1" x14ac:dyDescent="0.2">
      <c r="A44" s="196" t="s">
        <v>36</v>
      </c>
      <c r="B44" s="114" t="s">
        <v>97</v>
      </c>
      <c r="C44" s="114">
        <v>200</v>
      </c>
      <c r="D44" s="198"/>
      <c r="E44" s="198"/>
      <c r="F44" s="199">
        <f t="shared" ref="F44:H45" si="6">F45</f>
        <v>0</v>
      </c>
      <c r="G44" s="199">
        <f t="shared" si="6"/>
        <v>0</v>
      </c>
      <c r="H44" s="199">
        <f t="shared" si="6"/>
        <v>0</v>
      </c>
    </row>
    <row r="45" spans="1:10" ht="25.5" hidden="1" x14ac:dyDescent="0.2">
      <c r="A45" s="192" t="s">
        <v>37</v>
      </c>
      <c r="B45" s="114" t="s">
        <v>97</v>
      </c>
      <c r="C45" s="197">
        <v>240</v>
      </c>
      <c r="D45" s="198"/>
      <c r="E45" s="198"/>
      <c r="F45" s="199">
        <f t="shared" si="6"/>
        <v>0</v>
      </c>
      <c r="G45" s="199">
        <f t="shared" si="6"/>
        <v>0</v>
      </c>
      <c r="H45" s="199">
        <f t="shared" si="6"/>
        <v>0</v>
      </c>
    </row>
    <row r="46" spans="1:10" ht="28.5" hidden="1" customHeight="1" x14ac:dyDescent="0.2">
      <c r="A46" s="196" t="s">
        <v>92</v>
      </c>
      <c r="B46" s="114" t="s">
        <v>97</v>
      </c>
      <c r="C46" s="197">
        <v>240</v>
      </c>
      <c r="D46" s="198" t="s">
        <v>47</v>
      </c>
      <c r="E46" s="198" t="s">
        <v>87</v>
      </c>
      <c r="F46" s="199">
        <v>0</v>
      </c>
      <c r="G46" s="199">
        <v>0</v>
      </c>
      <c r="H46" s="199">
        <v>0</v>
      </c>
    </row>
    <row r="47" spans="1:10" ht="54" customHeight="1" x14ac:dyDescent="0.2">
      <c r="A47" s="234" t="s">
        <v>520</v>
      </c>
      <c r="B47" s="427" t="s">
        <v>521</v>
      </c>
      <c r="C47" s="96"/>
      <c r="D47" s="110"/>
      <c r="E47" s="110"/>
      <c r="F47" s="360">
        <f>F49</f>
        <v>1970.1432199999999</v>
      </c>
      <c r="G47" s="360">
        <f>G49</f>
        <v>0</v>
      </c>
      <c r="H47" s="360">
        <f>H49</f>
        <v>0</v>
      </c>
    </row>
    <row r="48" spans="1:10" ht="27" customHeight="1" x14ac:dyDescent="0.25">
      <c r="A48" s="551" t="s">
        <v>468</v>
      </c>
      <c r="B48" s="552"/>
      <c r="C48" s="552"/>
      <c r="D48" s="552"/>
      <c r="E48" s="552"/>
      <c r="F48" s="552"/>
      <c r="G48" s="552"/>
      <c r="H48" s="553"/>
      <c r="J48" s="233"/>
    </row>
    <row r="49" spans="1:8" ht="36.75" customHeight="1" x14ac:dyDescent="0.2">
      <c r="A49" s="109" t="s">
        <v>36</v>
      </c>
      <c r="B49" s="427" t="s">
        <v>521</v>
      </c>
      <c r="C49" s="96">
        <v>200</v>
      </c>
      <c r="D49" s="110"/>
      <c r="E49" s="110"/>
      <c r="F49" s="360">
        <f t="shared" ref="F49:H50" si="7">F50</f>
        <v>1970.1432199999999</v>
      </c>
      <c r="G49" s="360">
        <f t="shared" si="7"/>
        <v>0</v>
      </c>
      <c r="H49" s="360">
        <f t="shared" si="7"/>
        <v>0</v>
      </c>
    </row>
    <row r="50" spans="1:8" ht="36.75" customHeight="1" x14ac:dyDescent="0.2">
      <c r="A50" s="31" t="s">
        <v>37</v>
      </c>
      <c r="B50" s="427" t="s">
        <v>521</v>
      </c>
      <c r="C50" s="96">
        <v>240</v>
      </c>
      <c r="D50" s="110"/>
      <c r="E50" s="110"/>
      <c r="F50" s="360">
        <f t="shared" si="7"/>
        <v>1970.1432199999999</v>
      </c>
      <c r="G50" s="360">
        <f t="shared" si="7"/>
        <v>0</v>
      </c>
      <c r="H50" s="360">
        <f t="shared" si="7"/>
        <v>0</v>
      </c>
    </row>
    <row r="51" spans="1:8" ht="38.25" customHeight="1" x14ac:dyDescent="0.2">
      <c r="A51" s="109" t="s">
        <v>92</v>
      </c>
      <c r="B51" s="427" t="s">
        <v>521</v>
      </c>
      <c r="C51" s="96">
        <v>240</v>
      </c>
      <c r="D51" s="110" t="s">
        <v>47</v>
      </c>
      <c r="E51" s="110" t="s">
        <v>87</v>
      </c>
      <c r="F51" s="360">
        <f>1985.14-167.7+152.70322</f>
        <v>1970.1432199999999</v>
      </c>
      <c r="G51" s="360">
        <v>0</v>
      </c>
      <c r="H51" s="360">
        <v>0</v>
      </c>
    </row>
    <row r="55" spans="1:8" ht="15.75" x14ac:dyDescent="0.25">
      <c r="B55" s="233"/>
    </row>
  </sheetData>
  <mergeCells count="13">
    <mergeCell ref="A38:H38"/>
    <mergeCell ref="A43:H43"/>
    <mergeCell ref="A48:H48"/>
    <mergeCell ref="A28:H28"/>
    <mergeCell ref="A23:H23"/>
    <mergeCell ref="A33:H33"/>
    <mergeCell ref="A14:H14"/>
    <mergeCell ref="A16:A17"/>
    <mergeCell ref="B16:B17"/>
    <mergeCell ref="C16:C17"/>
    <mergeCell ref="D16:D17"/>
    <mergeCell ref="E16:E17"/>
    <mergeCell ref="F16:H16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прил-1-1</vt:lpstr>
      <vt:lpstr>прил -2-2</vt:lpstr>
      <vt:lpstr>прил -3-3</vt:lpstr>
      <vt:lpstr>прил -4-4</vt:lpstr>
      <vt:lpstr>прил -5-5</vt:lpstr>
      <vt:lpstr>прил -6-6</vt:lpstr>
      <vt:lpstr>прил 7-7</vt:lpstr>
      <vt:lpstr>прил -9-8</vt:lpstr>
      <vt:lpstr>прил -11-9</vt:lpstr>
      <vt:lpstr>'прил -3-3'!Область_печати</vt:lpstr>
      <vt:lpstr>'прил -5-5'!Область_печати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Kozlova.NV</cp:lastModifiedBy>
  <cp:lastPrinted>2022-04-26T06:15:28Z</cp:lastPrinted>
  <dcterms:created xsi:type="dcterms:W3CDTF">1996-10-08T23:32:33Z</dcterms:created>
  <dcterms:modified xsi:type="dcterms:W3CDTF">2022-04-26T06:18:35Z</dcterms:modified>
</cp:coreProperties>
</file>