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Решения совета депутатов - 2021\РСД 111 от 27.12.2021 Бюджет на 2022-2024\"/>
    </mc:Choice>
  </mc:AlternateContent>
  <xr:revisionPtr revIDLastSave="0" documentId="13_ncr:1_{97E5C510-5E7B-41DF-B050-0E83FCAEA7B7}" xr6:coauthVersionLast="47" xr6:coauthVersionMax="47" xr10:uidLastSave="{00000000-0000-0000-0000-000000000000}"/>
  <bookViews>
    <workbookView xWindow="-120" yWindow="-120" windowWidth="29040" windowHeight="15840" tabRatio="799" activeTab="1" xr2:uid="{00000000-000D-0000-FFFF-FFFF00000000}"/>
  </bookViews>
  <sheets>
    <sheet name="прил-1" sheetId="107" r:id="rId1"/>
    <sheet name="прил -2" sheetId="108" r:id="rId2"/>
    <sheet name="прил -3" sheetId="52" r:id="rId3"/>
    <sheet name="прил -4" sheetId="105" r:id="rId4"/>
    <sheet name="прил -5" sheetId="53" r:id="rId5"/>
    <sheet name="прил -6" sheetId="104" r:id="rId6"/>
    <sheet name="прил -7" sheetId="90" r:id="rId7"/>
    <sheet name="прил -8" sheetId="111" r:id="rId8"/>
    <sheet name="прил -9" sheetId="110" r:id="rId9"/>
    <sheet name="прил -10" sheetId="106" r:id="rId10"/>
    <sheet name="прил -11" sheetId="103" r:id="rId11"/>
  </sheets>
  <definedNames>
    <definedName name="_xlnm._FilterDatabase" localSheetId="2" hidden="1">'прил -3'!$A$15:$H$405</definedName>
    <definedName name="_xlnm._FilterDatabase" localSheetId="4" hidden="1">'прил -5'!$A$14:$I$428</definedName>
    <definedName name="_xlnm.Print_Area" localSheetId="2">'прил -3'!$A$8:$F$405</definedName>
    <definedName name="_xlnm.Print_Area" localSheetId="4">'прил -5'!$A$8:$G$428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105" l="1"/>
  <c r="F80" i="105"/>
  <c r="G195" i="105"/>
  <c r="F195" i="105"/>
  <c r="G176" i="105"/>
  <c r="F176" i="105"/>
  <c r="F178" i="52"/>
  <c r="F255" i="52"/>
  <c r="F184" i="52"/>
  <c r="G378" i="53"/>
  <c r="G391" i="53"/>
  <c r="G385" i="53"/>
  <c r="G386" i="53"/>
  <c r="H15" i="104"/>
  <c r="H16" i="104"/>
  <c r="G16" i="104"/>
  <c r="G15" i="104" s="1"/>
  <c r="H266" i="104"/>
  <c r="G266" i="104"/>
  <c r="H268" i="104"/>
  <c r="H267" i="104" s="1"/>
  <c r="G268" i="104"/>
  <c r="H269" i="104"/>
  <c r="G269" i="104"/>
  <c r="G389" i="53"/>
  <c r="G388" i="53" s="1"/>
  <c r="G255" i="53" l="1"/>
  <c r="G267" i="53"/>
  <c r="G266" i="53" s="1"/>
  <c r="G265" i="53" s="1"/>
  <c r="H90" i="104"/>
  <c r="H89" i="104" s="1"/>
  <c r="G90" i="104"/>
  <c r="G89" i="104" s="1"/>
  <c r="G366" i="53"/>
  <c r="G365" i="53" s="1"/>
  <c r="G364" i="53" s="1"/>
  <c r="G363" i="53" s="1"/>
  <c r="G361" i="53" s="1"/>
  <c r="G360" i="53" s="1"/>
  <c r="G290" i="105" l="1"/>
  <c r="H159" i="104"/>
  <c r="C35" i="108"/>
  <c r="G398" i="53"/>
  <c r="G269" i="105"/>
  <c r="F269" i="105"/>
  <c r="H57" i="104"/>
  <c r="G57" i="104"/>
  <c r="F351" i="52"/>
  <c r="G86" i="53"/>
  <c r="F25" i="52"/>
  <c r="F258" i="52"/>
  <c r="G382" i="53"/>
  <c r="G296" i="53"/>
  <c r="F14" i="103" l="1"/>
  <c r="F13" i="103"/>
  <c r="H28" i="103"/>
  <c r="G28" i="103"/>
  <c r="G27" i="103" s="1"/>
  <c r="G25" i="103" s="1"/>
  <c r="F28" i="103"/>
  <c r="F27" i="103" s="1"/>
  <c r="F25" i="103" s="1"/>
  <c r="H27" i="103"/>
  <c r="H25" i="103" s="1"/>
  <c r="E28" i="108"/>
  <c r="D28" i="108"/>
  <c r="C28" i="108"/>
  <c r="F238" i="52"/>
  <c r="F237" i="52" s="1"/>
  <c r="F103" i="52"/>
  <c r="F102" i="52" s="1"/>
  <c r="H190" i="104"/>
  <c r="G190" i="104"/>
  <c r="G26" i="104"/>
  <c r="G245" i="104"/>
  <c r="H240" i="104"/>
  <c r="G240" i="104"/>
  <c r="H286" i="104"/>
  <c r="G286" i="104"/>
  <c r="H275" i="104"/>
  <c r="G275" i="104"/>
  <c r="H273" i="104"/>
  <c r="G273" i="104"/>
  <c r="H271" i="104"/>
  <c r="G271" i="104"/>
  <c r="H80" i="104"/>
  <c r="G80" i="104"/>
  <c r="H26" i="104"/>
  <c r="H24" i="104"/>
  <c r="G24" i="104"/>
  <c r="G25" i="53"/>
  <c r="G336" i="53"/>
  <c r="G325" i="53"/>
  <c r="G384" i="53"/>
  <c r="G380" i="53"/>
  <c r="G314" i="53"/>
  <c r="G212" i="53"/>
  <c r="G193" i="53"/>
  <c r="F235" i="52" l="1"/>
  <c r="F234" i="52" s="1"/>
  <c r="F233" i="52" s="1"/>
  <c r="F236" i="52"/>
  <c r="G140" i="53"/>
  <c r="G115" i="53"/>
  <c r="G113" i="53"/>
  <c r="G100" i="53"/>
  <c r="G88" i="53"/>
  <c r="G67" i="53"/>
  <c r="G39" i="53"/>
  <c r="G28" i="53"/>
  <c r="G23" i="53"/>
  <c r="F43" i="103"/>
  <c r="F42" i="103" s="1"/>
  <c r="F40" i="103" s="1"/>
  <c r="D16" i="90"/>
  <c r="E16" i="90"/>
  <c r="F16" i="90"/>
  <c r="D20" i="90"/>
  <c r="D29" i="90" s="1"/>
  <c r="E20" i="90"/>
  <c r="F20" i="90"/>
  <c r="F29" i="90" s="1"/>
  <c r="D23" i="90"/>
  <c r="E23" i="90"/>
  <c r="F23" i="90"/>
  <c r="D26" i="90"/>
  <c r="E26" i="90"/>
  <c r="F26" i="90"/>
  <c r="D27" i="90"/>
  <c r="E27" i="90"/>
  <c r="F27" i="90"/>
  <c r="D28" i="90"/>
  <c r="E28" i="90"/>
  <c r="F28" i="90"/>
  <c r="E29" i="90"/>
  <c r="D32" i="90"/>
  <c r="E32" i="90"/>
  <c r="F32" i="90"/>
  <c r="D38" i="90"/>
  <c r="E38" i="90"/>
  <c r="F38" i="90"/>
  <c r="C18" i="110"/>
  <c r="G30" i="111"/>
  <c r="G29" i="111" s="1"/>
  <c r="G28" i="111" s="1"/>
  <c r="G27" i="111" s="1"/>
  <c r="G26" i="111"/>
  <c r="G24" i="111"/>
  <c r="G23" i="111"/>
  <c r="G22" i="111" s="1"/>
  <c r="G21" i="111" s="1"/>
  <c r="G20" i="111"/>
  <c r="G18" i="111"/>
  <c r="G16" i="111"/>
  <c r="E61" i="108"/>
  <c r="D61" i="108"/>
  <c r="C61" i="108"/>
  <c r="E57" i="108"/>
  <c r="E41" i="108" s="1"/>
  <c r="E40" i="108" s="1"/>
  <c r="D57" i="108"/>
  <c r="C57" i="108"/>
  <c r="E45" i="108"/>
  <c r="D45" i="108"/>
  <c r="C45" i="108"/>
  <c r="E42" i="108"/>
  <c r="D42" i="108"/>
  <c r="D41" i="108" s="1"/>
  <c r="D40" i="108" s="1"/>
  <c r="C42" i="108"/>
  <c r="C41" i="108"/>
  <c r="C40" i="108" s="1"/>
  <c r="E38" i="108"/>
  <c r="D38" i="108"/>
  <c r="C38" i="108"/>
  <c r="C37" i="108"/>
  <c r="C34" i="108"/>
  <c r="E34" i="108"/>
  <c r="D34" i="108"/>
  <c r="C31" i="108"/>
  <c r="E31" i="108"/>
  <c r="D31" i="108"/>
  <c r="E25" i="108"/>
  <c r="D25" i="108"/>
  <c r="C25" i="108"/>
  <c r="E24" i="108"/>
  <c r="D24" i="108"/>
  <c r="E22" i="108"/>
  <c r="D22" i="108"/>
  <c r="C22" i="108"/>
  <c r="E20" i="108"/>
  <c r="D20" i="108"/>
  <c r="C20" i="108"/>
  <c r="E18" i="108"/>
  <c r="D18" i="108"/>
  <c r="C18" i="108"/>
  <c r="E17" i="108"/>
  <c r="E63" i="108" l="1"/>
  <c r="D17" i="108"/>
  <c r="D63" i="108" s="1"/>
  <c r="C17" i="108"/>
  <c r="C63" i="108" s="1"/>
  <c r="G15" i="111"/>
  <c r="G14" i="111" s="1"/>
  <c r="G13" i="111" s="1"/>
  <c r="G12" i="111" s="1"/>
  <c r="G32" i="111" s="1"/>
  <c r="E13" i="107"/>
  <c r="D13" i="107"/>
  <c r="C13" i="107"/>
  <c r="G148" i="53"/>
  <c r="G147" i="53" s="1"/>
  <c r="G146" i="53" s="1"/>
  <c r="F135" i="105"/>
  <c r="G136" i="53"/>
  <c r="G135" i="53" s="1"/>
  <c r="F129" i="52"/>
  <c r="F128" i="52" s="1"/>
  <c r="F127" i="52" s="1"/>
  <c r="F126" i="52" s="1"/>
  <c r="G99" i="53"/>
  <c r="G94" i="53"/>
  <c r="G93" i="53" s="1"/>
  <c r="F196" i="52"/>
  <c r="F46" i="90"/>
  <c r="F45" i="90"/>
  <c r="E46" i="90"/>
  <c r="E45" i="90"/>
  <c r="G379" i="53"/>
  <c r="F245" i="52"/>
  <c r="F244" i="52" s="1"/>
  <c r="F243" i="52" s="1"/>
  <c r="G285" i="53"/>
  <c r="F167" i="52"/>
  <c r="F166" i="52" s="1"/>
  <c r="F165" i="52" s="1"/>
  <c r="F96" i="52"/>
  <c r="F95" i="52" s="1"/>
  <c r="G338" i="53"/>
  <c r="G43" i="103"/>
  <c r="G42" i="103" s="1"/>
  <c r="G40" i="103" s="1"/>
  <c r="F384" i="52"/>
  <c r="F369" i="52"/>
  <c r="F323" i="52"/>
  <c r="F322" i="52" s="1"/>
  <c r="F257" i="52"/>
  <c r="F256" i="52" s="1"/>
  <c r="F254" i="52" s="1"/>
  <c r="F253" i="52" s="1"/>
  <c r="F156" i="52"/>
  <c r="F155" i="52" s="1"/>
  <c r="F154" i="52" s="1"/>
  <c r="F153" i="52" s="1"/>
  <c r="F152" i="52" s="1"/>
  <c r="F150" i="52"/>
  <c r="F149" i="52" s="1"/>
  <c r="F148" i="52" s="1"/>
  <c r="F147" i="52" s="1"/>
  <c r="F146" i="52" s="1"/>
  <c r="F111" i="52"/>
  <c r="F110" i="52" s="1"/>
  <c r="F109" i="52" s="1"/>
  <c r="F27" i="52"/>
  <c r="F24" i="52"/>
  <c r="F23" i="52" s="1"/>
  <c r="F21" i="52"/>
  <c r="F20" i="52" s="1"/>
  <c r="F37" i="52"/>
  <c r="G402" i="53"/>
  <c r="G381" i="53"/>
  <c r="G144" i="53"/>
  <c r="G143" i="53" s="1"/>
  <c r="G142" i="53" s="1"/>
  <c r="G141" i="53" s="1"/>
  <c r="G397" i="53"/>
  <c r="G335" i="53"/>
  <c r="G334" i="53" s="1"/>
  <c r="G295" i="53"/>
  <c r="G247" i="53"/>
  <c r="G183" i="53"/>
  <c r="G66" i="53"/>
  <c r="D18" i="106"/>
  <c r="C18" i="106"/>
  <c r="G301" i="105"/>
  <c r="F301" i="105"/>
  <c r="G300" i="105"/>
  <c r="F300" i="105"/>
  <c r="G299" i="105"/>
  <c r="F299" i="105"/>
  <c r="G297" i="105"/>
  <c r="F297" i="105"/>
  <c r="G296" i="105"/>
  <c r="F296" i="105"/>
  <c r="G295" i="105"/>
  <c r="F295" i="105"/>
  <c r="G293" i="105"/>
  <c r="F293" i="105"/>
  <c r="G292" i="105"/>
  <c r="F292" i="105"/>
  <c r="G291" i="105"/>
  <c r="F291" i="105"/>
  <c r="F290" i="105"/>
  <c r="G289" i="105"/>
  <c r="F289" i="105"/>
  <c r="G288" i="105"/>
  <c r="F288" i="105"/>
  <c r="G287" i="105"/>
  <c r="F287" i="105"/>
  <c r="G285" i="105"/>
  <c r="F285" i="105"/>
  <c r="G284" i="105"/>
  <c r="F284" i="105"/>
  <c r="G283" i="105"/>
  <c r="F283" i="105"/>
  <c r="G281" i="105"/>
  <c r="F281" i="105"/>
  <c r="G280" i="105"/>
  <c r="F280" i="105"/>
  <c r="G279" i="105"/>
  <c r="F279" i="105"/>
  <c r="G277" i="105"/>
  <c r="F277" i="105"/>
  <c r="G276" i="105"/>
  <c r="F276" i="105"/>
  <c r="G275" i="105"/>
  <c r="F275" i="105"/>
  <c r="F273" i="105"/>
  <c r="G271" i="105"/>
  <c r="F271" i="105"/>
  <c r="G270" i="105"/>
  <c r="F270" i="105"/>
  <c r="G268" i="105"/>
  <c r="F268" i="105"/>
  <c r="G267" i="105"/>
  <c r="F267" i="105"/>
  <c r="G266" i="105"/>
  <c r="F266" i="105"/>
  <c r="G264" i="105"/>
  <c r="F264" i="105"/>
  <c r="G263" i="105"/>
  <c r="F263" i="105"/>
  <c r="G262" i="105"/>
  <c r="F262" i="105"/>
  <c r="G260" i="105"/>
  <c r="F260" i="105"/>
  <c r="G259" i="105"/>
  <c r="F259" i="105"/>
  <c r="G258" i="105"/>
  <c r="F258" i="105"/>
  <c r="G253" i="105"/>
  <c r="F253" i="105"/>
  <c r="G252" i="105"/>
  <c r="F252" i="105"/>
  <c r="G250" i="105"/>
  <c r="F250" i="105"/>
  <c r="G249" i="105"/>
  <c r="F249" i="105"/>
  <c r="G248" i="105"/>
  <c r="F248" i="105"/>
  <c r="G247" i="105"/>
  <c r="F247" i="105"/>
  <c r="G246" i="105"/>
  <c r="F246" i="105"/>
  <c r="G245" i="105"/>
  <c r="F245" i="105"/>
  <c r="G243" i="105"/>
  <c r="F243" i="105"/>
  <c r="G242" i="105"/>
  <c r="F242" i="105"/>
  <c r="G241" i="105"/>
  <c r="F241" i="105"/>
  <c r="G240" i="105"/>
  <c r="F240" i="105"/>
  <c r="G239" i="105"/>
  <c r="F239" i="105"/>
  <c r="G237" i="105"/>
  <c r="F237" i="105"/>
  <c r="G236" i="105"/>
  <c r="F236" i="105"/>
  <c r="G234" i="105"/>
  <c r="F234" i="105"/>
  <c r="G233" i="105"/>
  <c r="F233" i="105"/>
  <c r="G232" i="105"/>
  <c r="F232" i="105"/>
  <c r="G230" i="105"/>
  <c r="F230" i="105"/>
  <c r="G229" i="105"/>
  <c r="F229" i="105"/>
  <c r="G227" i="105"/>
  <c r="F227" i="105"/>
  <c r="G226" i="105"/>
  <c r="F226" i="105"/>
  <c r="G225" i="105"/>
  <c r="F225" i="105"/>
  <c r="G223" i="105"/>
  <c r="F223" i="105"/>
  <c r="G222" i="105"/>
  <c r="F222" i="105"/>
  <c r="G220" i="105"/>
  <c r="F220" i="105"/>
  <c r="G219" i="105"/>
  <c r="F219" i="105"/>
  <c r="G217" i="105"/>
  <c r="F217" i="105"/>
  <c r="G216" i="105"/>
  <c r="F216" i="105"/>
  <c r="G215" i="105"/>
  <c r="F215" i="105"/>
  <c r="G214" i="105"/>
  <c r="F214" i="105"/>
  <c r="G213" i="105"/>
  <c r="F213" i="105"/>
  <c r="G211" i="105"/>
  <c r="F211" i="105"/>
  <c r="G209" i="105"/>
  <c r="F209" i="105"/>
  <c r="G208" i="105"/>
  <c r="F208" i="105"/>
  <c r="G206" i="105"/>
  <c r="F206" i="105"/>
  <c r="G205" i="105"/>
  <c r="F205" i="105"/>
  <c r="G204" i="105"/>
  <c r="F204" i="105"/>
  <c r="G203" i="105"/>
  <c r="F203" i="105"/>
  <c r="G202" i="105"/>
  <c r="F202" i="105"/>
  <c r="G198" i="105"/>
  <c r="F198" i="105"/>
  <c r="G197" i="105"/>
  <c r="F197" i="105"/>
  <c r="G196" i="105"/>
  <c r="F196" i="105"/>
  <c r="G194" i="105"/>
  <c r="F194" i="105"/>
  <c r="G192" i="105"/>
  <c r="F192" i="105"/>
  <c r="G191" i="105"/>
  <c r="F191" i="105"/>
  <c r="G190" i="105"/>
  <c r="F190" i="105"/>
  <c r="G189" i="105"/>
  <c r="F189" i="105"/>
  <c r="G188" i="105"/>
  <c r="F188" i="105"/>
  <c r="G186" i="105"/>
  <c r="F186" i="105"/>
  <c r="G185" i="105"/>
  <c r="F185" i="105"/>
  <c r="G184" i="105"/>
  <c r="G183" i="105" s="1"/>
  <c r="F184" i="105"/>
  <c r="F183" i="105" s="1"/>
  <c r="G182" i="105"/>
  <c r="F182" i="105"/>
  <c r="G181" i="105"/>
  <c r="F181" i="105"/>
  <c r="G172" i="105"/>
  <c r="F172" i="105"/>
  <c r="G171" i="105"/>
  <c r="F171" i="105"/>
  <c r="G170" i="105"/>
  <c r="F170" i="105"/>
  <c r="G169" i="105"/>
  <c r="F169" i="105"/>
  <c r="G168" i="105"/>
  <c r="F168" i="105"/>
  <c r="G166" i="105"/>
  <c r="F166" i="105"/>
  <c r="G165" i="105"/>
  <c r="F165" i="105"/>
  <c r="G164" i="105"/>
  <c r="F164" i="105"/>
  <c r="G163" i="105"/>
  <c r="F163" i="105"/>
  <c r="G162" i="105"/>
  <c r="F162" i="105"/>
  <c r="G160" i="105"/>
  <c r="F160" i="105"/>
  <c r="G159" i="105"/>
  <c r="F159" i="105"/>
  <c r="G158" i="105"/>
  <c r="G157" i="105" s="1"/>
  <c r="F158" i="105"/>
  <c r="F157" i="105" s="1"/>
  <c r="G156" i="105"/>
  <c r="F156" i="105"/>
  <c r="G155" i="105"/>
  <c r="F155" i="105"/>
  <c r="G153" i="105"/>
  <c r="F153" i="105"/>
  <c r="G152" i="105"/>
  <c r="G151" i="105" s="1"/>
  <c r="F152" i="105"/>
  <c r="F151" i="105" s="1"/>
  <c r="G150" i="105"/>
  <c r="F150" i="105"/>
  <c r="G149" i="105"/>
  <c r="F149" i="105"/>
  <c r="G148" i="105"/>
  <c r="F148" i="105"/>
  <c r="F146" i="105"/>
  <c r="F145" i="105" s="1"/>
  <c r="F144" i="105" s="1"/>
  <c r="G142" i="105"/>
  <c r="F142" i="105"/>
  <c r="G141" i="105"/>
  <c r="G140" i="105" s="1"/>
  <c r="F141" i="105"/>
  <c r="F140" i="105" s="1"/>
  <c r="G139" i="105"/>
  <c r="F139" i="105"/>
  <c r="G138" i="105"/>
  <c r="G137" i="105" s="1"/>
  <c r="G135" i="105"/>
  <c r="G134" i="105" s="1"/>
  <c r="G129" i="105"/>
  <c r="F129" i="105"/>
  <c r="G128" i="105"/>
  <c r="F128" i="105"/>
  <c r="G127" i="105"/>
  <c r="F127" i="105"/>
  <c r="G125" i="105"/>
  <c r="F125" i="105"/>
  <c r="G124" i="105"/>
  <c r="F124" i="105"/>
  <c r="G123" i="105"/>
  <c r="F123" i="105"/>
  <c r="G121" i="105"/>
  <c r="F121" i="105"/>
  <c r="G120" i="105"/>
  <c r="F120" i="105"/>
  <c r="G119" i="105"/>
  <c r="F119" i="105"/>
  <c r="G117" i="105"/>
  <c r="F117" i="105"/>
  <c r="G116" i="105"/>
  <c r="F116" i="105"/>
  <c r="G115" i="105"/>
  <c r="F115" i="105"/>
  <c r="G110" i="105"/>
  <c r="F110" i="105"/>
  <c r="G109" i="105"/>
  <c r="F109" i="105"/>
  <c r="G108" i="105"/>
  <c r="F108" i="105"/>
  <c r="G107" i="105"/>
  <c r="F107" i="105"/>
  <c r="G105" i="105"/>
  <c r="F105" i="105"/>
  <c r="G104" i="105"/>
  <c r="F104" i="105"/>
  <c r="G103" i="105"/>
  <c r="F103" i="105"/>
  <c r="G102" i="105"/>
  <c r="F102" i="105"/>
  <c r="G101" i="105"/>
  <c r="F101" i="105"/>
  <c r="G100" i="105"/>
  <c r="F100" i="105"/>
  <c r="G98" i="105"/>
  <c r="F98" i="105"/>
  <c r="G97" i="105"/>
  <c r="F97" i="105"/>
  <c r="G96" i="105"/>
  <c r="F96" i="105"/>
  <c r="G95" i="105"/>
  <c r="F95" i="105"/>
  <c r="G94" i="105"/>
  <c r="F94" i="105"/>
  <c r="G92" i="105"/>
  <c r="F92" i="105"/>
  <c r="G91" i="105"/>
  <c r="F91" i="105"/>
  <c r="G89" i="105"/>
  <c r="F89" i="105"/>
  <c r="G88" i="105"/>
  <c r="F88" i="105"/>
  <c r="G86" i="105"/>
  <c r="F86" i="105"/>
  <c r="G85" i="105"/>
  <c r="F85" i="105"/>
  <c r="G83" i="105"/>
  <c r="F83" i="105"/>
  <c r="G82" i="105"/>
  <c r="F82" i="105"/>
  <c r="G81" i="105"/>
  <c r="F81" i="105"/>
  <c r="G79" i="105"/>
  <c r="F79" i="105"/>
  <c r="G78" i="105"/>
  <c r="F78" i="105"/>
  <c r="G76" i="105"/>
  <c r="F76" i="105"/>
  <c r="G75" i="105"/>
  <c r="F75" i="105"/>
  <c r="G74" i="105"/>
  <c r="F74" i="105"/>
  <c r="G73" i="105"/>
  <c r="F73" i="105"/>
  <c r="G71" i="105"/>
  <c r="F71" i="105"/>
  <c r="G70" i="105"/>
  <c r="F70" i="105"/>
  <c r="G69" i="105"/>
  <c r="F69" i="105"/>
  <c r="G68" i="105"/>
  <c r="F68" i="105"/>
  <c r="G67" i="105"/>
  <c r="G66" i="105" s="1"/>
  <c r="G64" i="105"/>
  <c r="F64" i="105"/>
  <c r="G63" i="105"/>
  <c r="F63" i="105"/>
  <c r="F62" i="105" s="1"/>
  <c r="F61" i="105" s="1"/>
  <c r="F60" i="105" s="1"/>
  <c r="G62" i="105"/>
  <c r="G61" i="105" s="1"/>
  <c r="G60" i="105" s="1"/>
  <c r="G58" i="105"/>
  <c r="F58" i="105"/>
  <c r="G57" i="105"/>
  <c r="F57" i="105"/>
  <c r="F56" i="105" s="1"/>
  <c r="F53" i="105" s="1"/>
  <c r="G56" i="105"/>
  <c r="G54" i="105"/>
  <c r="F54" i="105"/>
  <c r="G53" i="105"/>
  <c r="F51" i="105"/>
  <c r="F50" i="105" s="1"/>
  <c r="F49" i="105" s="1"/>
  <c r="F48" i="105" s="1"/>
  <c r="F47" i="105" s="1"/>
  <c r="G47" i="105"/>
  <c r="G45" i="105"/>
  <c r="F45" i="105"/>
  <c r="F44" i="105" s="1"/>
  <c r="G44" i="105"/>
  <c r="G43" i="105"/>
  <c r="G42" i="105" s="1"/>
  <c r="G39" i="105"/>
  <c r="G37" i="105" s="1"/>
  <c r="G36" i="105" s="1"/>
  <c r="G35" i="105" s="1"/>
  <c r="F39" i="105"/>
  <c r="F38" i="105" s="1"/>
  <c r="G38" i="105"/>
  <c r="F37" i="105"/>
  <c r="F36" i="105" s="1"/>
  <c r="F35" i="105" s="1"/>
  <c r="G33" i="105"/>
  <c r="F33" i="105"/>
  <c r="F32" i="105" s="1"/>
  <c r="F31" i="105" s="1"/>
  <c r="F30" i="105" s="1"/>
  <c r="F29" i="105" s="1"/>
  <c r="G32" i="105"/>
  <c r="G31" i="105" s="1"/>
  <c r="G30" i="105" s="1"/>
  <c r="G29" i="105" s="1"/>
  <c r="G27" i="105"/>
  <c r="F27" i="105"/>
  <c r="F26" i="105" s="1"/>
  <c r="G26" i="105"/>
  <c r="G24" i="105"/>
  <c r="F24" i="105"/>
  <c r="F23" i="105" s="1"/>
  <c r="G23" i="105"/>
  <c r="G21" i="105"/>
  <c r="F21" i="105"/>
  <c r="F19" i="105" s="1"/>
  <c r="F18" i="105" s="1"/>
  <c r="F17" i="105" s="1"/>
  <c r="G20" i="105"/>
  <c r="F20" i="105"/>
  <c r="H306" i="104"/>
  <c r="G306" i="104"/>
  <c r="H304" i="104"/>
  <c r="G304" i="104"/>
  <c r="H302" i="104"/>
  <c r="G302" i="104"/>
  <c r="H301" i="104"/>
  <c r="G301" i="104"/>
  <c r="H300" i="104"/>
  <c r="H299" i="104" s="1"/>
  <c r="G300" i="104"/>
  <c r="G299" i="104" s="1"/>
  <c r="G298" i="104" s="1"/>
  <c r="G297" i="104" s="1"/>
  <c r="G296" i="104" s="1"/>
  <c r="G295" i="104" s="1"/>
  <c r="H293" i="104"/>
  <c r="G293" i="104"/>
  <c r="H292" i="104"/>
  <c r="G292" i="104"/>
  <c r="H291" i="104"/>
  <c r="G291" i="104"/>
  <c r="H290" i="104"/>
  <c r="H289" i="104" s="1"/>
  <c r="G290" i="104"/>
  <c r="G289" i="104" s="1"/>
  <c r="H285" i="104"/>
  <c r="G285" i="104"/>
  <c r="H284" i="104"/>
  <c r="G284" i="104"/>
  <c r="H282" i="104"/>
  <c r="G282" i="104"/>
  <c r="H281" i="104"/>
  <c r="H277" i="104" s="1"/>
  <c r="H276" i="104" s="1"/>
  <c r="G281" i="104"/>
  <c r="G279" i="104"/>
  <c r="G278" i="104" s="1"/>
  <c r="H274" i="104"/>
  <c r="G274" i="104"/>
  <c r="H272" i="104"/>
  <c r="G272" i="104"/>
  <c r="H270" i="104"/>
  <c r="G270" i="104"/>
  <c r="G267" i="104"/>
  <c r="H262" i="104"/>
  <c r="H261" i="104" s="1"/>
  <c r="H260" i="104" s="1"/>
  <c r="H258" i="104" s="1"/>
  <c r="H257" i="104" s="1"/>
  <c r="G262" i="104"/>
  <c r="G261" i="104" s="1"/>
  <c r="G260" i="104" s="1"/>
  <c r="G258" i="104" s="1"/>
  <c r="G257" i="104" s="1"/>
  <c r="H255" i="104"/>
  <c r="G255" i="104"/>
  <c r="H254" i="104"/>
  <c r="H253" i="104" s="1"/>
  <c r="H252" i="104" s="1"/>
  <c r="H251" i="104" s="1"/>
  <c r="H250" i="104" s="1"/>
  <c r="H249" i="104" s="1"/>
  <c r="G254" i="104"/>
  <c r="G253" i="104" s="1"/>
  <c r="G252" i="104" s="1"/>
  <c r="G251" i="104" s="1"/>
  <c r="G250" i="104" s="1"/>
  <c r="G249" i="104" s="1"/>
  <c r="H247" i="104"/>
  <c r="G247" i="104"/>
  <c r="H246" i="104"/>
  <c r="G246" i="104"/>
  <c r="H245" i="104"/>
  <c r="H244" i="104" s="1"/>
  <c r="H243" i="104" s="1"/>
  <c r="G244" i="104"/>
  <c r="G243" i="104" s="1"/>
  <c r="H239" i="104"/>
  <c r="G239" i="104"/>
  <c r="H237" i="104"/>
  <c r="H236" i="104" s="1"/>
  <c r="H235" i="104" s="1"/>
  <c r="H234" i="104" s="1"/>
  <c r="H233" i="104" s="1"/>
  <c r="G237" i="104"/>
  <c r="G236" i="104" s="1"/>
  <c r="G235" i="104" s="1"/>
  <c r="G234" i="104" s="1"/>
  <c r="G233" i="104" s="1"/>
  <c r="H229" i="104"/>
  <c r="G229" i="104"/>
  <c r="H228" i="104"/>
  <c r="G228" i="104"/>
  <c r="H227" i="104"/>
  <c r="G227" i="104"/>
  <c r="H225" i="104"/>
  <c r="G225" i="104"/>
  <c r="H224" i="104"/>
  <c r="G224" i="104"/>
  <c r="H223" i="104"/>
  <c r="H222" i="104" s="1"/>
  <c r="H221" i="104" s="1"/>
  <c r="H220" i="104" s="1"/>
  <c r="H219" i="104" s="1"/>
  <c r="G223" i="104"/>
  <c r="G222" i="104" s="1"/>
  <c r="G221" i="104" s="1"/>
  <c r="G220" i="104" s="1"/>
  <c r="G219" i="104" s="1"/>
  <c r="H217" i="104"/>
  <c r="H216" i="104" s="1"/>
  <c r="G217" i="104"/>
  <c r="G216" i="104" s="1"/>
  <c r="H215" i="104"/>
  <c r="H214" i="104" s="1"/>
  <c r="G215" i="104"/>
  <c r="G214" i="104" s="1"/>
  <c r="H212" i="104"/>
  <c r="H211" i="104" s="1"/>
  <c r="H210" i="104" s="1"/>
  <c r="G212" i="104"/>
  <c r="G211" i="104" s="1"/>
  <c r="G210" i="104" s="1"/>
  <c r="H207" i="104"/>
  <c r="H206" i="104" s="1"/>
  <c r="H204" i="104" s="1"/>
  <c r="H203" i="104" s="1"/>
  <c r="G207" i="104"/>
  <c r="G206" i="104" s="1"/>
  <c r="G204" i="104" s="1"/>
  <c r="G203" i="104" s="1"/>
  <c r="H195" i="104"/>
  <c r="G195" i="104"/>
  <c r="H193" i="104"/>
  <c r="H192" i="104" s="1"/>
  <c r="H191" i="104" s="1"/>
  <c r="G193" i="104"/>
  <c r="G192" i="104" s="1"/>
  <c r="G191" i="104" s="1"/>
  <c r="H189" i="104"/>
  <c r="G189" i="104"/>
  <c r="H182" i="104"/>
  <c r="G182" i="104"/>
  <c r="H181" i="104"/>
  <c r="H180" i="104" s="1"/>
  <c r="H179" i="104" s="1"/>
  <c r="H178" i="104" s="1"/>
  <c r="G181" i="104"/>
  <c r="G180" i="104" s="1"/>
  <c r="G179" i="104" s="1"/>
  <c r="G178" i="104" s="1"/>
  <c r="H176" i="104"/>
  <c r="G176" i="104"/>
  <c r="H175" i="104"/>
  <c r="G175" i="104"/>
  <c r="H173" i="104"/>
  <c r="G173" i="104"/>
  <c r="G172" i="104" s="1"/>
  <c r="G171" i="104" s="1"/>
  <c r="G170" i="104" s="1"/>
  <c r="H172" i="104"/>
  <c r="H171" i="104" s="1"/>
  <c r="H170" i="104" s="1"/>
  <c r="G168" i="104"/>
  <c r="G167" i="104" s="1"/>
  <c r="H165" i="104"/>
  <c r="G165" i="104"/>
  <c r="H163" i="104"/>
  <c r="G163" i="104"/>
  <c r="H162" i="104"/>
  <c r="H161" i="104" s="1"/>
  <c r="G159" i="104"/>
  <c r="G158" i="104" s="1"/>
  <c r="H158" i="104"/>
  <c r="H157" i="104"/>
  <c r="H155" i="104"/>
  <c r="G155" i="104"/>
  <c r="H154" i="104"/>
  <c r="G154" i="104"/>
  <c r="H149" i="104"/>
  <c r="G149" i="104"/>
  <c r="H148" i="104"/>
  <c r="H147" i="104" s="1"/>
  <c r="H146" i="104" s="1"/>
  <c r="G148" i="104"/>
  <c r="G147" i="104" s="1"/>
  <c r="G146" i="104" s="1"/>
  <c r="H144" i="104"/>
  <c r="H143" i="104" s="1"/>
  <c r="G144" i="104"/>
  <c r="G143" i="104" s="1"/>
  <c r="H136" i="104"/>
  <c r="G136" i="104"/>
  <c r="H135" i="104"/>
  <c r="G135" i="104"/>
  <c r="H133" i="104"/>
  <c r="G133" i="104"/>
  <c r="H132" i="104"/>
  <c r="G132" i="104"/>
  <c r="H130" i="104"/>
  <c r="G130" i="104"/>
  <c r="H129" i="104"/>
  <c r="G129" i="104"/>
  <c r="H128" i="104"/>
  <c r="H127" i="104" s="1"/>
  <c r="H126" i="104" s="1"/>
  <c r="G128" i="104"/>
  <c r="G127" i="104" s="1"/>
  <c r="G126" i="104" s="1"/>
  <c r="G124" i="104"/>
  <c r="G123" i="104" s="1"/>
  <c r="G122" i="104" s="1"/>
  <c r="G121" i="104" s="1"/>
  <c r="H118" i="104"/>
  <c r="H117" i="104" s="1"/>
  <c r="H116" i="104" s="1"/>
  <c r="G118" i="104"/>
  <c r="G117" i="104" s="1"/>
  <c r="G116" i="104" s="1"/>
  <c r="H113" i="104"/>
  <c r="G113" i="104"/>
  <c r="H112" i="104"/>
  <c r="G112" i="104"/>
  <c r="G111" i="104" s="1"/>
  <c r="G110" i="104" s="1"/>
  <c r="H111" i="104"/>
  <c r="H110" i="104" s="1"/>
  <c r="H108" i="104"/>
  <c r="G108" i="104"/>
  <c r="H107" i="104"/>
  <c r="H106" i="104" s="1"/>
  <c r="H105" i="104" s="1"/>
  <c r="G107" i="104"/>
  <c r="G106" i="104" s="1"/>
  <c r="G105" i="104" s="1"/>
  <c r="H103" i="104"/>
  <c r="G103" i="104"/>
  <c r="H102" i="104"/>
  <c r="G102" i="104"/>
  <c r="H100" i="104"/>
  <c r="H99" i="104" s="1"/>
  <c r="G100" i="104"/>
  <c r="G99" i="104" s="1"/>
  <c r="H97" i="104"/>
  <c r="H96" i="104" s="1"/>
  <c r="H95" i="104" s="1"/>
  <c r="H94" i="104" s="1"/>
  <c r="H88" i="104" s="1"/>
  <c r="H87" i="104" s="1"/>
  <c r="G97" i="104"/>
  <c r="G96" i="104" s="1"/>
  <c r="G95" i="104" s="1"/>
  <c r="G94" i="104" s="1"/>
  <c r="G88" i="104" s="1"/>
  <c r="G87" i="104" s="1"/>
  <c r="H92" i="104"/>
  <c r="G92" i="104"/>
  <c r="H84" i="104"/>
  <c r="G84" i="104"/>
  <c r="H82" i="104"/>
  <c r="G82" i="104"/>
  <c r="H81" i="104"/>
  <c r="G81" i="104"/>
  <c r="H79" i="104"/>
  <c r="G79" i="104"/>
  <c r="H77" i="104"/>
  <c r="G77" i="104"/>
  <c r="H76" i="104"/>
  <c r="G76" i="104"/>
  <c r="G75" i="104" s="1"/>
  <c r="G74" i="104" s="1"/>
  <c r="G73" i="104" s="1"/>
  <c r="G72" i="104" s="1"/>
  <c r="H75" i="104"/>
  <c r="H74" i="104" s="1"/>
  <c r="H73" i="104" s="1"/>
  <c r="H72" i="104" s="1"/>
  <c r="H70" i="104"/>
  <c r="G70" i="104"/>
  <c r="H69" i="104"/>
  <c r="G69" i="104"/>
  <c r="H68" i="104"/>
  <c r="G68" i="104"/>
  <c r="H66" i="104"/>
  <c r="G66" i="104"/>
  <c r="H65" i="104"/>
  <c r="G65" i="104"/>
  <c r="H64" i="104"/>
  <c r="G64" i="104"/>
  <c r="G63" i="104" s="1"/>
  <c r="G62" i="104" s="1"/>
  <c r="G61" i="104" s="1"/>
  <c r="H63" i="104"/>
  <c r="H62" i="104" s="1"/>
  <c r="H61" i="104" s="1"/>
  <c r="G58" i="104"/>
  <c r="H56" i="104"/>
  <c r="G56" i="104"/>
  <c r="G55" i="104" s="1"/>
  <c r="G54" i="104" s="1"/>
  <c r="G53" i="104" s="1"/>
  <c r="G52" i="104" s="1"/>
  <c r="G51" i="104" s="1"/>
  <c r="G50" i="104" s="1"/>
  <c r="H55" i="104"/>
  <c r="H54" i="104" s="1"/>
  <c r="H53" i="104" s="1"/>
  <c r="H52" i="104" s="1"/>
  <c r="H51" i="104" s="1"/>
  <c r="H50" i="104" s="1"/>
  <c r="H48" i="104"/>
  <c r="G48" i="104"/>
  <c r="H46" i="104"/>
  <c r="H45" i="104" s="1"/>
  <c r="H44" i="104" s="1"/>
  <c r="H43" i="104" s="1"/>
  <c r="H42" i="104" s="1"/>
  <c r="H41" i="104" s="1"/>
  <c r="G46" i="104"/>
  <c r="G45" i="104" s="1"/>
  <c r="G44" i="104" s="1"/>
  <c r="G43" i="104" s="1"/>
  <c r="G42" i="104" s="1"/>
  <c r="G41" i="104" s="1"/>
  <c r="H38" i="104"/>
  <c r="G38" i="104"/>
  <c r="H37" i="104"/>
  <c r="H36" i="104" s="1"/>
  <c r="H35" i="104" s="1"/>
  <c r="H34" i="104" s="1"/>
  <c r="G37" i="104"/>
  <c r="G36" i="104" s="1"/>
  <c r="G35" i="104" s="1"/>
  <c r="G34" i="104" s="1"/>
  <c r="H32" i="104"/>
  <c r="G32" i="104"/>
  <c r="H31" i="104"/>
  <c r="G31" i="104"/>
  <c r="G30" i="104" s="1"/>
  <c r="G29" i="104" s="1"/>
  <c r="H30" i="104"/>
  <c r="H29" i="104" s="1"/>
  <c r="H27" i="104"/>
  <c r="G27" i="104"/>
  <c r="H25" i="104"/>
  <c r="G25" i="104"/>
  <c r="H23" i="104"/>
  <c r="G23" i="104"/>
  <c r="F329" i="52"/>
  <c r="G132" i="53"/>
  <c r="D46" i="90"/>
  <c r="F361" i="52"/>
  <c r="F360" i="52" s="1"/>
  <c r="F359" i="52" s="1"/>
  <c r="G186" i="53"/>
  <c r="H43" i="103"/>
  <c r="H42" i="103" s="1"/>
  <c r="H40" i="103" s="1"/>
  <c r="H38" i="103"/>
  <c r="H37" i="103" s="1"/>
  <c r="H35" i="103" s="1"/>
  <c r="G38" i="103"/>
  <c r="G37" i="103" s="1"/>
  <c r="F38" i="103"/>
  <c r="F37" i="103" s="1"/>
  <c r="F35" i="103" s="1"/>
  <c r="H33" i="103"/>
  <c r="H32" i="103" s="1"/>
  <c r="G33" i="103"/>
  <c r="G32" i="103" s="1"/>
  <c r="G30" i="103" s="1"/>
  <c r="F33" i="103"/>
  <c r="F32" i="103" s="1"/>
  <c r="F30" i="103" s="1"/>
  <c r="H30" i="103"/>
  <c r="H23" i="103"/>
  <c r="H22" i="103" s="1"/>
  <c r="H20" i="103" s="1"/>
  <c r="G23" i="103"/>
  <c r="G22" i="103" s="1"/>
  <c r="G20" i="103" s="1"/>
  <c r="F23" i="103"/>
  <c r="F22" i="103" s="1"/>
  <c r="F20" i="103" s="1"/>
  <c r="H18" i="103"/>
  <c r="H17" i="103" s="1"/>
  <c r="H15" i="103" s="1"/>
  <c r="H14" i="103" s="1"/>
  <c r="H13" i="103" s="1"/>
  <c r="G18" i="103"/>
  <c r="G17" i="103" s="1"/>
  <c r="G15" i="103" s="1"/>
  <c r="G14" i="103" s="1"/>
  <c r="G13" i="103" s="1"/>
  <c r="F18" i="103"/>
  <c r="D41" i="90"/>
  <c r="F140" i="52"/>
  <c r="F139" i="52" s="1"/>
  <c r="F138" i="52" s="1"/>
  <c r="G114" i="53"/>
  <c r="G119" i="53"/>
  <c r="F136" i="52"/>
  <c r="F135" i="52" s="1"/>
  <c r="G133" i="53"/>
  <c r="F50" i="52"/>
  <c r="G214" i="53"/>
  <c r="G177" i="53"/>
  <c r="F183" i="52"/>
  <c r="F182" i="52" s="1"/>
  <c r="F181" i="52" s="1"/>
  <c r="G254" i="53"/>
  <c r="F365" i="52"/>
  <c r="F364" i="52" s="1"/>
  <c r="F363" i="52" s="1"/>
  <c r="G188" i="53"/>
  <c r="F350" i="52"/>
  <c r="F349" i="52" s="1"/>
  <c r="G85" i="53"/>
  <c r="F423" i="52"/>
  <c r="F422" i="52" s="1"/>
  <c r="F303" i="52"/>
  <c r="F302" i="52" s="1"/>
  <c r="F284" i="52"/>
  <c r="F57" i="52"/>
  <c r="F56" i="52" s="1"/>
  <c r="F55" i="52" s="1"/>
  <c r="F52" i="52" s="1"/>
  <c r="G192" i="53"/>
  <c r="G191" i="53" s="1"/>
  <c r="G324" i="53"/>
  <c r="G322" i="53"/>
  <c r="G313" i="53"/>
  <c r="G259" i="53"/>
  <c r="G211" i="53"/>
  <c r="G210" i="53" s="1"/>
  <c r="G112" i="53"/>
  <c r="G87" i="53"/>
  <c r="G24" i="53"/>
  <c r="G22" i="53"/>
  <c r="G410" i="53"/>
  <c r="F33" i="52"/>
  <c r="F32" i="52" s="1"/>
  <c r="F29" i="52" s="1"/>
  <c r="F144" i="52"/>
  <c r="F143" i="52" s="1"/>
  <c r="F142" i="52" s="1"/>
  <c r="G126" i="53"/>
  <c r="G125" i="53" s="1"/>
  <c r="G124" i="53" s="1"/>
  <c r="G123" i="53" s="1"/>
  <c r="G122" i="53" s="1"/>
  <c r="F346" i="52"/>
  <c r="F345" i="52" s="1"/>
  <c r="F344" i="52" s="1"/>
  <c r="G159" i="53"/>
  <c r="G158" i="53" s="1"/>
  <c r="G156" i="53"/>
  <c r="G155" i="53" s="1"/>
  <c r="G170" i="53"/>
  <c r="G169" i="53" s="1"/>
  <c r="G168" i="53" s="1"/>
  <c r="F191" i="52"/>
  <c r="F190" i="52" s="1"/>
  <c r="F189" i="52" s="1"/>
  <c r="G263" i="53"/>
  <c r="G262" i="53"/>
  <c r="G279" i="53"/>
  <c r="G220" i="53"/>
  <c r="G219" i="53" s="1"/>
  <c r="F47" i="90"/>
  <c r="E47" i="90"/>
  <c r="F187" i="52"/>
  <c r="F186" i="52" s="1"/>
  <c r="F185" i="52" s="1"/>
  <c r="F416" i="52"/>
  <c r="F419" i="52"/>
  <c r="F418" i="52"/>
  <c r="G350" i="53"/>
  <c r="G349" i="53"/>
  <c r="G348" i="53" s="1"/>
  <c r="G347" i="53" s="1"/>
  <c r="G346" i="53" s="1"/>
  <c r="F99" i="52"/>
  <c r="F98" i="52" s="1"/>
  <c r="G327" i="53"/>
  <c r="G326" i="53"/>
  <c r="F326" i="52"/>
  <c r="F325" i="52" s="1"/>
  <c r="G68" i="53"/>
  <c r="F342" i="52"/>
  <c r="F341" i="52" s="1"/>
  <c r="F340" i="52" s="1"/>
  <c r="F415" i="52"/>
  <c r="F270" i="52"/>
  <c r="F268" i="52"/>
  <c r="F267" i="52" s="1"/>
  <c r="G329" i="53"/>
  <c r="G431" i="53"/>
  <c r="G429" i="53"/>
  <c r="G257" i="53"/>
  <c r="G256" i="53" s="1"/>
  <c r="G26" i="53"/>
  <c r="F412" i="52"/>
  <c r="F410" i="52" s="1"/>
  <c r="F408" i="52"/>
  <c r="F407" i="52" s="1"/>
  <c r="F404" i="52"/>
  <c r="F403" i="52" s="1"/>
  <c r="F400" i="52"/>
  <c r="F399" i="52" s="1"/>
  <c r="F396" i="52"/>
  <c r="F395" i="52" s="1"/>
  <c r="F394" i="52" s="1"/>
  <c r="F392" i="52"/>
  <c r="F390" i="52" s="1"/>
  <c r="F388" i="52"/>
  <c r="F387" i="52" s="1"/>
  <c r="F376" i="52"/>
  <c r="F374" i="52" s="1"/>
  <c r="F372" i="52"/>
  <c r="F371" i="52" s="1"/>
  <c r="F357" i="52"/>
  <c r="F356" i="52" s="1"/>
  <c r="F353" i="52"/>
  <c r="F352" i="52" s="1"/>
  <c r="F338" i="52"/>
  <c r="F337" i="52" s="1"/>
  <c r="F336" i="52" s="1"/>
  <c r="F331" i="52"/>
  <c r="F316" i="52"/>
  <c r="F315" i="52" s="1"/>
  <c r="F314" i="52" s="1"/>
  <c r="F313" i="52" s="1"/>
  <c r="F312" i="52" s="1"/>
  <c r="F310" i="52"/>
  <c r="F309" i="52" s="1"/>
  <c r="F307" i="52"/>
  <c r="F306" i="52" s="1"/>
  <c r="F300" i="52"/>
  <c r="F299" i="52" s="1"/>
  <c r="F296" i="52"/>
  <c r="F294" i="52" s="1"/>
  <c r="F292" i="52"/>
  <c r="F291" i="52" s="1"/>
  <c r="F288" i="52"/>
  <c r="F286" i="52" s="1"/>
  <c r="F282" i="52"/>
  <c r="F279" i="52"/>
  <c r="F278" i="52" s="1"/>
  <c r="F276" i="52"/>
  <c r="F275" i="52" s="1"/>
  <c r="F265" i="52"/>
  <c r="F264" i="52" s="1"/>
  <c r="F251" i="52"/>
  <c r="F250" i="52" s="1"/>
  <c r="F249" i="52" s="1"/>
  <c r="F248" i="52" s="1"/>
  <c r="F231" i="52"/>
  <c r="F230" i="52" s="1"/>
  <c r="F229" i="52" s="1"/>
  <c r="F227" i="52"/>
  <c r="F226" i="52" s="1"/>
  <c r="F225" i="52" s="1"/>
  <c r="F223" i="52"/>
  <c r="F222" i="52" s="1"/>
  <c r="F221" i="52" s="1"/>
  <c r="F219" i="52"/>
  <c r="F218" i="52" s="1"/>
  <c r="F217" i="52" s="1"/>
  <c r="F213" i="52"/>
  <c r="F212" i="52" s="1"/>
  <c r="F211" i="52" s="1"/>
  <c r="F209" i="52"/>
  <c r="F208" i="52" s="1"/>
  <c r="F207" i="52" s="1"/>
  <c r="F203" i="52"/>
  <c r="F202" i="52" s="1"/>
  <c r="F201" i="52" s="1"/>
  <c r="F176" i="52"/>
  <c r="F175" i="52" s="1"/>
  <c r="F174" i="52" s="1"/>
  <c r="F172" i="52"/>
  <c r="F171" i="52" s="1"/>
  <c r="F161" i="52"/>
  <c r="F160" i="52" s="1"/>
  <c r="F124" i="52"/>
  <c r="F123" i="52" s="1"/>
  <c r="F117" i="52"/>
  <c r="F114" i="52" s="1"/>
  <c r="F113" i="52" s="1"/>
  <c r="F93" i="52"/>
  <c r="F92" i="52" s="1"/>
  <c r="F87" i="52"/>
  <c r="F86" i="52" s="1"/>
  <c r="F85" i="52"/>
  <c r="F82" i="52"/>
  <c r="F79" i="52" s="1"/>
  <c r="F80" i="52"/>
  <c r="F75" i="52"/>
  <c r="F74" i="52" s="1"/>
  <c r="F73" i="52" s="1"/>
  <c r="F71" i="52"/>
  <c r="F70" i="52" s="1"/>
  <c r="F69" i="52" s="1"/>
  <c r="F65" i="52"/>
  <c r="F64" i="52" s="1"/>
  <c r="F63" i="52" s="1"/>
  <c r="F61" i="52"/>
  <c r="F60" i="52" s="1"/>
  <c r="F59" i="52" s="1"/>
  <c r="F43" i="52"/>
  <c r="F41" i="52" s="1"/>
  <c r="F40" i="52" s="1"/>
  <c r="F39" i="52" s="1"/>
  <c r="G394" i="53"/>
  <c r="G238" i="53"/>
  <c r="G237" i="53" s="1"/>
  <c r="G234" i="53"/>
  <c r="G38" i="53"/>
  <c r="G105" i="53"/>
  <c r="G104" i="53" s="1"/>
  <c r="G103" i="53" s="1"/>
  <c r="G102" i="53" s="1"/>
  <c r="G101" i="53" s="1"/>
  <c r="G223" i="53"/>
  <c r="G222" i="53" s="1"/>
  <c r="G77" i="53"/>
  <c r="G75" i="53"/>
  <c r="G74" i="53" s="1"/>
  <c r="G73" i="53" s="1"/>
  <c r="G241" i="53"/>
  <c r="G139" i="53"/>
  <c r="G138" i="53" s="1"/>
  <c r="G418" i="53"/>
  <c r="G417" i="53"/>
  <c r="G416" i="53" s="1"/>
  <c r="G415" i="53" s="1"/>
  <c r="G414" i="53" s="1"/>
  <c r="G413" i="53" s="1"/>
  <c r="G412" i="53" s="1"/>
  <c r="G371" i="53"/>
  <c r="G370" i="53" s="1"/>
  <c r="G369" i="53" s="1"/>
  <c r="G368" i="53" s="1"/>
  <c r="G358" i="53"/>
  <c r="G357" i="53"/>
  <c r="G356" i="53" s="1"/>
  <c r="G355" i="53" s="1"/>
  <c r="G354" i="53" s="1"/>
  <c r="G353" i="53" s="1"/>
  <c r="G153" i="53"/>
  <c r="G152" i="53"/>
  <c r="G151" i="53" s="1"/>
  <c r="G150" i="53" s="1"/>
  <c r="G117" i="53"/>
  <c r="G52" i="53"/>
  <c r="G51" i="53"/>
  <c r="G50" i="53" s="1"/>
  <c r="G49" i="53" s="1"/>
  <c r="G48" i="53" s="1"/>
  <c r="G47" i="53" s="1"/>
  <c r="G290" i="53"/>
  <c r="G289" i="53" s="1"/>
  <c r="G288" i="53" s="1"/>
  <c r="G301" i="53"/>
  <c r="G300" i="53" s="1"/>
  <c r="G299" i="53" s="1"/>
  <c r="G298" i="53" s="1"/>
  <c r="G297" i="53" s="1"/>
  <c r="G271" i="53"/>
  <c r="G270" i="53" s="1"/>
  <c r="G269" i="53" s="1"/>
  <c r="G427" i="53"/>
  <c r="G426" i="53" s="1"/>
  <c r="G425" i="53" s="1"/>
  <c r="G424" i="53" s="1"/>
  <c r="G423" i="53" s="1"/>
  <c r="G309" i="53"/>
  <c r="G200" i="53"/>
  <c r="G199" i="53" s="1"/>
  <c r="G198" i="53" s="1"/>
  <c r="G344" i="53"/>
  <c r="G343" i="53"/>
  <c r="G342" i="53" s="1"/>
  <c r="G341" i="53" s="1"/>
  <c r="G340" i="53" s="1"/>
  <c r="G231" i="53"/>
  <c r="G232" i="53"/>
  <c r="G164" i="53"/>
  <c r="G163" i="53"/>
  <c r="G383" i="53"/>
  <c r="G205" i="53"/>
  <c r="G204" i="53" s="1"/>
  <c r="G203" i="53" s="1"/>
  <c r="G202" i="53" s="1"/>
  <c r="G273" i="53"/>
  <c r="G213" i="53"/>
  <c r="G185" i="53"/>
  <c r="G176" i="53"/>
  <c r="G175" i="53" s="1"/>
  <c r="G173" i="53" s="1"/>
  <c r="G58" i="53"/>
  <c r="G57" i="53" s="1"/>
  <c r="G56" i="53" s="1"/>
  <c r="G55" i="53" s="1"/>
  <c r="G54" i="53" s="1"/>
  <c r="G45" i="53"/>
  <c r="G44" i="53"/>
  <c r="G41" i="53" s="1"/>
  <c r="G40" i="53" s="1"/>
  <c r="G33" i="53"/>
  <c r="G32" i="53" s="1"/>
  <c r="G30" i="53"/>
  <c r="G29" i="53"/>
  <c r="G308" i="53"/>
  <c r="G307" i="53" s="1"/>
  <c r="G240" i="53"/>
  <c r="G37" i="53"/>
  <c r="G36" i="53" s="1"/>
  <c r="G35" i="53" s="1"/>
  <c r="G235" i="53"/>
  <c r="F53" i="52"/>
  <c r="F414" i="52"/>
  <c r="G409" i="53"/>
  <c r="G408" i="53" s="1"/>
  <c r="G407" i="53" s="1"/>
  <c r="G406" i="53" s="1"/>
  <c r="G312" i="53"/>
  <c r="G311" i="53" s="1"/>
  <c r="G43" i="53"/>
  <c r="G42" i="53" s="1"/>
  <c r="F411" i="52"/>
  <c r="D45" i="90"/>
  <c r="G182" i="53"/>
  <c r="F290" i="52"/>
  <c r="G41" i="105" l="1"/>
  <c r="G19" i="105"/>
  <c r="G18" i="105" s="1"/>
  <c r="G17" i="105" s="1"/>
  <c r="G16" i="105" s="1"/>
  <c r="F16" i="105"/>
  <c r="F43" i="105"/>
  <c r="F67" i="105"/>
  <c r="F66" i="105" s="1"/>
  <c r="G133" i="105"/>
  <c r="G132" i="105" s="1"/>
  <c r="G131" i="105" s="1"/>
  <c r="G201" i="105"/>
  <c r="F201" i="105"/>
  <c r="F241" i="52"/>
  <c r="F240" i="52" s="1"/>
  <c r="F242" i="52"/>
  <c r="F134" i="52"/>
  <c r="F84" i="52"/>
  <c r="F78" i="52" s="1"/>
  <c r="F199" i="52"/>
  <c r="F198" i="52" s="1"/>
  <c r="F200" i="52"/>
  <c r="F194" i="52"/>
  <c r="F193" i="52" s="1"/>
  <c r="F195" i="52"/>
  <c r="F402" i="52"/>
  <c r="F386" i="52"/>
  <c r="F305" i="52"/>
  <c r="F180" i="52"/>
  <c r="F179" i="52" s="1"/>
  <c r="F287" i="52"/>
  <c r="F170" i="52"/>
  <c r="F169" i="52" s="1"/>
  <c r="F164" i="52" s="1"/>
  <c r="F328" i="52"/>
  <c r="F47" i="52"/>
  <c r="F46" i="52" s="1"/>
  <c r="F45" i="52" s="1"/>
  <c r="F49" i="52"/>
  <c r="F36" i="52"/>
  <c r="F35" i="52" s="1"/>
  <c r="G377" i="53"/>
  <c r="G376" i="53" s="1"/>
  <c r="G293" i="53"/>
  <c r="G292" i="53" s="1"/>
  <c r="G294" i="53"/>
  <c r="G283" i="53"/>
  <c r="G282" i="53" s="1"/>
  <c r="G281" i="53" s="1"/>
  <c r="G284" i="53"/>
  <c r="G277" i="53"/>
  <c r="G276" i="53" s="1"/>
  <c r="G275" i="53" s="1"/>
  <c r="G278" i="53"/>
  <c r="G188" i="104"/>
  <c r="G187" i="104" s="1"/>
  <c r="G186" i="104" s="1"/>
  <c r="G185" i="104" s="1"/>
  <c r="G60" i="104"/>
  <c r="H188" i="104"/>
  <c r="H187" i="104" s="1"/>
  <c r="H186" i="104" s="1"/>
  <c r="H185" i="104" s="1"/>
  <c r="G253" i="53"/>
  <c r="G252" i="53" s="1"/>
  <c r="G251" i="53" s="1"/>
  <c r="G250" i="53" s="1"/>
  <c r="H153" i="104"/>
  <c r="H152" i="104" s="1"/>
  <c r="H151" i="104" s="1"/>
  <c r="G131" i="53"/>
  <c r="G130" i="53" s="1"/>
  <c r="G129" i="53" s="1"/>
  <c r="G128" i="53" s="1"/>
  <c r="G142" i="104"/>
  <c r="G141" i="104"/>
  <c r="G140" i="104" s="1"/>
  <c r="H60" i="104"/>
  <c r="G288" i="104"/>
  <c r="G287" i="104"/>
  <c r="G209" i="104"/>
  <c r="G277" i="104"/>
  <c r="G276" i="104" s="1"/>
  <c r="G265" i="104" s="1"/>
  <c r="H141" i="104"/>
  <c r="H140" i="104" s="1"/>
  <c r="H142" i="104"/>
  <c r="H298" i="104"/>
  <c r="H297" i="104" s="1"/>
  <c r="H296" i="104" s="1"/>
  <c r="H295" i="104" s="1"/>
  <c r="H265" i="104"/>
  <c r="G321" i="53"/>
  <c r="H209" i="104"/>
  <c r="H288" i="104"/>
  <c r="H287" i="104"/>
  <c r="G157" i="104"/>
  <c r="G153" i="104" s="1"/>
  <c r="G152" i="104" s="1"/>
  <c r="G151" i="104" s="1"/>
  <c r="H160" i="104"/>
  <c r="H115" i="104"/>
  <c r="H86" i="104" s="1"/>
  <c r="G12" i="103"/>
  <c r="G11" i="103" s="1"/>
  <c r="H12" i="103"/>
  <c r="H11" i="103" s="1"/>
  <c r="G114" i="105"/>
  <c r="G113" i="105" s="1"/>
  <c r="G112" i="105" s="1"/>
  <c r="F398" i="52"/>
  <c r="F355" i="52"/>
  <c r="G181" i="53"/>
  <c r="G180" i="53" s="1"/>
  <c r="G179" i="53" s="1"/>
  <c r="G172" i="53" s="1"/>
  <c r="G121" i="53" s="1"/>
  <c r="H22" i="104"/>
  <c r="H21" i="104" s="1"/>
  <c r="H20" i="104" s="1"/>
  <c r="H19" i="104" s="1"/>
  <c r="H18" i="104" s="1"/>
  <c r="H17" i="104" s="1"/>
  <c r="G116" i="53"/>
  <c r="F138" i="105"/>
  <c r="F137" i="105" s="1"/>
  <c r="F17" i="103"/>
  <c r="F15" i="103" s="1"/>
  <c r="F12" i="103" s="1"/>
  <c r="F11" i="103" s="1"/>
  <c r="D47" i="90"/>
  <c r="F257" i="105"/>
  <c r="F256" i="105" s="1"/>
  <c r="F255" i="105" s="1"/>
  <c r="F81" i="52"/>
  <c r="G260" i="53"/>
  <c r="G197" i="53"/>
  <c r="G196" i="53" s="1"/>
  <c r="F421" i="52"/>
  <c r="G98" i="53"/>
  <c r="G97" i="53" s="1"/>
  <c r="G92" i="53" s="1"/>
  <c r="G91" i="53" s="1"/>
  <c r="G90" i="53" s="1"/>
  <c r="G22" i="104"/>
  <c r="G21" i="104" s="1"/>
  <c r="G20" i="104" s="1"/>
  <c r="G19" i="104" s="1"/>
  <c r="G18" i="104" s="1"/>
  <c r="G162" i="104"/>
  <c r="G161" i="104" s="1"/>
  <c r="G160" i="104" s="1"/>
  <c r="G232" i="104"/>
  <c r="G231" i="104" s="1"/>
  <c r="G257" i="105"/>
  <c r="G256" i="105" s="1"/>
  <c r="G255" i="105" s="1"/>
  <c r="G200" i="105" s="1"/>
  <c r="G70" i="53"/>
  <c r="G209" i="53"/>
  <c r="G208" i="53" s="1"/>
  <c r="G207" i="53" s="1"/>
  <c r="G230" i="53"/>
  <c r="G229" i="53" s="1"/>
  <c r="G337" i="53"/>
  <c r="G401" i="53"/>
  <c r="G400" i="53" s="1"/>
  <c r="G399" i="53" s="1"/>
  <c r="G95" i="53"/>
  <c r="G392" i="53"/>
  <c r="G65" i="53"/>
  <c r="G64" i="53" s="1"/>
  <c r="G63" i="53" s="1"/>
  <c r="G62" i="53" s="1"/>
  <c r="G61" i="53" s="1"/>
  <c r="G306" i="53"/>
  <c r="G305" i="53" s="1"/>
  <c r="G304" i="53" s="1"/>
  <c r="G303" i="53" s="1"/>
  <c r="G246" i="53"/>
  <c r="G245" i="53" s="1"/>
  <c r="G244" i="53" s="1"/>
  <c r="G243" i="53" s="1"/>
  <c r="G422" i="53"/>
  <c r="G421" i="53" s="1"/>
  <c r="G420" i="53" s="1"/>
  <c r="G189" i="53"/>
  <c r="G111" i="53"/>
  <c r="G352" i="53"/>
  <c r="G227" i="53"/>
  <c r="G226" i="53" s="1"/>
  <c r="G225" i="53" s="1"/>
  <c r="G218" i="53" s="1"/>
  <c r="G217" i="53" s="1"/>
  <c r="F391" i="52"/>
  <c r="F406" i="52"/>
  <c r="F375" i="52"/>
  <c r="F295" i="52"/>
  <c r="F163" i="52"/>
  <c r="F133" i="52"/>
  <c r="F247" i="52"/>
  <c r="F216" i="52"/>
  <c r="F215" i="52" s="1"/>
  <c r="F348" i="52"/>
  <c r="F367" i="52"/>
  <c r="F368" i="52"/>
  <c r="F383" i="52"/>
  <c r="F382" i="52"/>
  <c r="F91" i="52"/>
  <c r="F90" i="52" s="1"/>
  <c r="F89" i="52" s="1"/>
  <c r="F77" i="52" s="1"/>
  <c r="F263" i="52"/>
  <c r="F262" i="52" s="1"/>
  <c r="F261" i="52" s="1"/>
  <c r="F122" i="52"/>
  <c r="F121" i="52" s="1"/>
  <c r="F120" i="52" s="1"/>
  <c r="F119" i="52" s="1"/>
  <c r="F42" i="52"/>
  <c r="F159" i="52"/>
  <c r="F158" i="52" s="1"/>
  <c r="F116" i="52"/>
  <c r="F115" i="52" s="1"/>
  <c r="F48" i="52"/>
  <c r="F68" i="52"/>
  <c r="F67" i="52" s="1"/>
  <c r="F206" i="52"/>
  <c r="F205" i="52" s="1"/>
  <c r="F281" i="52"/>
  <c r="F274" i="52" s="1"/>
  <c r="F298" i="52"/>
  <c r="F321" i="52"/>
  <c r="F320" i="52" s="1"/>
  <c r="F319" i="52" s="1"/>
  <c r="F318" i="52" s="1"/>
  <c r="F26" i="52"/>
  <c r="G405" i="53"/>
  <c r="G404" i="53"/>
  <c r="G287" i="53"/>
  <c r="G21" i="53"/>
  <c r="G20" i="53" s="1"/>
  <c r="G19" i="53" s="1"/>
  <c r="G18" i="53" s="1"/>
  <c r="G17" i="53" s="1"/>
  <c r="G84" i="53"/>
  <c r="G83" i="53" s="1"/>
  <c r="G82" i="53" s="1"/>
  <c r="G81" i="53" s="1"/>
  <c r="G80" i="53" s="1"/>
  <c r="G79" i="53" s="1"/>
  <c r="G115" i="104"/>
  <c r="G86" i="104" s="1"/>
  <c r="H232" i="104"/>
  <c r="H231" i="104" s="1"/>
  <c r="F134" i="105"/>
  <c r="F133" i="105"/>
  <c r="G15" i="105" l="1"/>
  <c r="F42" i="105"/>
  <c r="F41" i="105"/>
  <c r="F200" i="105"/>
  <c r="F19" i="52"/>
  <c r="F18" i="52" s="1"/>
  <c r="F17" i="52" s="1"/>
  <c r="F16" i="52" s="1"/>
  <c r="G375" i="53"/>
  <c r="G374" i="53" s="1"/>
  <c r="G373" i="53" s="1"/>
  <c r="H139" i="104"/>
  <c r="G184" i="104"/>
  <c r="H184" i="104"/>
  <c r="H138" i="104" s="1"/>
  <c r="G139" i="104"/>
  <c r="G319" i="53"/>
  <c r="G318" i="53" s="1"/>
  <c r="G317" i="53" s="1"/>
  <c r="G138" i="104"/>
  <c r="G110" i="53"/>
  <c r="G108" i="53" s="1"/>
  <c r="G107" i="53" s="1"/>
  <c r="G89" i="53" s="1"/>
  <c r="F335" i="52"/>
  <c r="F334" i="52" s="1"/>
  <c r="F333" i="52" s="1"/>
  <c r="G195" i="53"/>
  <c r="G316" i="53"/>
  <c r="G315" i="53" s="1"/>
  <c r="G14" i="105"/>
  <c r="G17" i="104"/>
  <c r="G216" i="53"/>
  <c r="G249" i="53"/>
  <c r="G16" i="53"/>
  <c r="F132" i="52"/>
  <c r="F131" i="52" s="1"/>
  <c r="F273" i="52"/>
  <c r="F272" i="52" s="1"/>
  <c r="F132" i="105"/>
  <c r="F131" i="105" s="1"/>
  <c r="F114" i="105"/>
  <c r="F113" i="105" s="1"/>
  <c r="F112" i="105" s="1"/>
  <c r="F15" i="105" s="1"/>
  <c r="F14" i="105" l="1"/>
  <c r="F260" i="52"/>
  <c r="F259" i="52" s="1"/>
  <c r="G109" i="53"/>
  <c r="F15" i="52"/>
  <c r="G194" i="53"/>
  <c r="G15" i="53" s="1"/>
  <c r="G14" i="53" s="1"/>
  <c r="F14" i="5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adm-zakaz</author>
  </authors>
  <commentList>
    <comment ref="C14" authorId="0" shapeId="0" xr:uid="{BF665125-8792-4AA8-997F-53EFD784ED9F}">
      <text>
        <r>
          <rPr>
            <b/>
            <sz val="9"/>
            <color indexed="81"/>
            <rFont val="Tahoma"/>
            <family val="2"/>
            <charset val="204"/>
          </rPr>
          <t>adm-zakaz:</t>
        </r>
        <r>
          <rPr>
            <sz val="9"/>
            <color indexed="81"/>
            <rFont val="Tahoma"/>
            <family val="2"/>
            <charset val="204"/>
          </rPr>
          <t xml:space="preserve">
данные дефицита указываем с "+", профицит не показываем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adm-zakaz</author>
  </authors>
  <commentList>
    <comment ref="B56" authorId="0" shapeId="0" xr:uid="{5DD6C67E-9DD4-4E56-9834-813587443DC6}">
      <text>
        <r>
          <rPr>
            <b/>
            <sz val="9"/>
            <color indexed="81"/>
            <rFont val="Tahoma"/>
            <family val="2"/>
            <charset val="204"/>
          </rPr>
          <t>adm-zakaz:</t>
        </r>
        <r>
          <rPr>
            <sz val="9"/>
            <color indexed="81"/>
            <rFont val="Tahoma"/>
            <family val="2"/>
            <charset val="204"/>
          </rPr>
          <t xml:space="preserve">
название в 65н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adm-zakaz</author>
  </authors>
  <commentList>
    <comment ref="C18" authorId="0" shapeId="0" xr:uid="{343C6B6F-42E2-45F1-B831-38B3349418FE}">
      <text>
        <r>
          <rPr>
            <b/>
            <sz val="9"/>
            <color indexed="81"/>
            <rFont val="Tahoma"/>
            <family val="2"/>
            <charset val="204"/>
          </rPr>
          <t>adm-zakaz:</t>
        </r>
        <r>
          <rPr>
            <sz val="9"/>
            <color indexed="81"/>
            <rFont val="Tahoma"/>
            <family val="2"/>
            <charset val="204"/>
          </rPr>
          <t xml:space="preserve">
данные дефицита указываем с "+", профицит не показываем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adm-zakaz</author>
  </authors>
  <commentList>
    <comment ref="C18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04"/>
          </rPr>
          <t>adm-zakaz:</t>
        </r>
        <r>
          <rPr>
            <sz val="9"/>
            <color indexed="81"/>
            <rFont val="Tahoma"/>
            <family val="2"/>
            <charset val="204"/>
          </rPr>
          <t xml:space="preserve">
данные дефицита указываем с "+", профицит не показываем</t>
        </r>
      </text>
    </comment>
    <comment ref="D18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204"/>
          </rPr>
          <t>adm-zakaz:</t>
        </r>
        <r>
          <rPr>
            <sz val="9"/>
            <color indexed="81"/>
            <rFont val="Tahoma"/>
            <family val="2"/>
            <charset val="204"/>
          </rPr>
          <t xml:space="preserve">
данные дефицита указываем с "+", профицит не показываем</t>
        </r>
      </text>
    </comment>
  </commentList>
</comments>
</file>

<file path=xl/sharedStrings.xml><?xml version="1.0" encoding="utf-8"?>
<sst xmlns="http://schemas.openxmlformats.org/spreadsheetml/2006/main" count="5393" uniqueCount="621">
  <si>
    <t>Наименование</t>
  </si>
  <si>
    <t>ВСЕГО</t>
  </si>
  <si>
    <t>Иные межбюджетные трансферты</t>
  </si>
  <si>
    <t>Тосненского района</t>
  </si>
  <si>
    <t>Ленинградской области</t>
  </si>
  <si>
    <t>540</t>
  </si>
  <si>
    <t xml:space="preserve">ЦСР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</si>
  <si>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</si>
  <si>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</si>
  <si>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014</t>
  </si>
  <si>
    <t>Никольского городского поселения</t>
  </si>
  <si>
    <t>Администрация Никольского городского поселения Тосненского района Ленинградской области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</si>
  <si>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</si>
  <si>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</si>
  <si>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муниципального образования Никольское городское поселение Тосненского района Ленинградской области </t>
  </si>
  <si>
    <t>91 3 00 00000</t>
  </si>
  <si>
    <t>Непрограммные расходы</t>
  </si>
  <si>
    <t>91 3 01 00000</t>
  </si>
  <si>
    <t>91 3 01 60600</t>
  </si>
  <si>
    <t>91 3 01 60640</t>
  </si>
  <si>
    <t xml:space="preserve">Иные межбюджетные трансферты бюджету района из бюджетов поселений на осуществление отдельных полномочий по формированию архивных фондов </t>
  </si>
  <si>
    <t>91 3 01 60650</t>
  </si>
  <si>
    <t xml:space="preserve">ВР </t>
  </si>
  <si>
    <t xml:space="preserve">Рз </t>
  </si>
  <si>
    <t>ПР</t>
  </si>
  <si>
    <t>Сумма (тысяч рублей)</t>
  </si>
  <si>
    <t>Всего</t>
  </si>
  <si>
    <t>Итого программные расходы</t>
  </si>
  <si>
    <t>Муниципальная программа "Развитие физической культуры и спорта на территории Никольского городского поселения Тосненского района Ленинградской области"</t>
  </si>
  <si>
    <t>04 0 00 00000</t>
  </si>
  <si>
    <t xml:space="preserve">Расходы на обеспечение деятельности муниципальных казенных учреждений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</si>
  <si>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</si>
  <si>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</si>
  <si>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Физическая культура</t>
  </si>
  <si>
    <t>11</t>
  </si>
  <si>
    <t>01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</si>
  <si>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</si>
  <si>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</si>
  <si>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</si>
  <si>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</si>
  <si>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Подпрограмма "Развитие  физической культуры и массового спорта в Никольском городском поселении Тосненского района Ленинградской области"  </t>
  </si>
  <si>
    <t>04 3 00 00000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</si>
  <si>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</si>
  <si>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04 3 01 00000</t>
  </si>
  <si>
    <t xml:space="preserve">Мероприятия по организации и проведению физкультурных спортивно-массовых мероприятий </t>
  </si>
  <si>
    <t>04 3 01 13300</t>
  </si>
  <si>
    <t>Другие вопросы в области национальной экономики</t>
  </si>
  <si>
    <t>04</t>
  </si>
  <si>
    <t>12</t>
  </si>
  <si>
    <t>06 0 00 00000</t>
  </si>
  <si>
    <t xml:space="preserve"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  </t>
  </si>
  <si>
    <t>06 1 00 00000</t>
  </si>
  <si>
    <t>Основное мероприятие "Улучшение жилищных условий молодых граждан (молодых семей)"</t>
  </si>
  <si>
    <t>06 1 01 00000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</si>
  <si>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</si>
  <si>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>06 1 01 S0750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</si>
  <si>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</si>
  <si>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</si>
  <si>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Социальное обеспечение населения</t>
  </si>
  <si>
    <t>03</t>
  </si>
  <si>
    <t>Подпрограмма "Софинансирование мероприятий подпрограммы «Поддержка граждан, нуждающихся в улучшении жилищных условий, на основе принципов ипотечного кредитования в Ленинградской области» государственной программы Ленинградской области «Обеспечение качественным жильем граждан на территории Ленинградской области» на 2018-2020 годы»</t>
  </si>
  <si>
    <t>06 2 00 00000</t>
  </si>
  <si>
    <t>Основное мероприятие "Улучшение жилищных условий граждан с использованием средств ипотечного кредита (займа)"</t>
  </si>
  <si>
    <t>06 2 01 00000</t>
  </si>
  <si>
    <t>Субсидии на поддержку граждан,нуждающихся в улучшении жилищных условий, на основе принципов ипотечного кредитования</t>
  </si>
  <si>
    <t>06 2 01 S0740</t>
  </si>
  <si>
    <t xml:space="preserve">Муниципальная программа "Развитие культуры Никольского городского поселения Тосненского района Ленинградской области" </t>
  </si>
  <si>
    <t>07 0 00 00000</t>
  </si>
  <si>
    <t xml:space="preserve">Организация отдыха и оздоровления детей и подростков </t>
  </si>
  <si>
    <t>Молодежная политика и оздоровление детей</t>
  </si>
  <si>
    <t>07</t>
  </si>
  <si>
    <t xml:space="preserve">Мероприятия в сфере молодежной политики </t>
  </si>
  <si>
    <t xml:space="preserve">Подпрограмма "Обеспечение жителей Никольского городского поселения Тосненского района Ленинградской области услугами в сфере культуры и досуга" </t>
  </si>
  <si>
    <t>Основное мероприятие "Развитие культуры на территории поселения"</t>
  </si>
  <si>
    <t>07 2 01 00000</t>
  </si>
  <si>
    <t>07 2 01 00160</t>
  </si>
  <si>
    <t>Культура</t>
  </si>
  <si>
    <t>08</t>
  </si>
  <si>
    <t xml:space="preserve">Подпрограмма "Обеспечение условий реализации программы Никольского городского поселения Тосненского района Ленинградской области"  </t>
  </si>
  <si>
    <t>07 3 00 00000</t>
  </si>
  <si>
    <t>Основное мероприятия "Мероприятия организационного характера"</t>
  </si>
  <si>
    <t>07 3 01 00000</t>
  </si>
  <si>
    <t>Организация и проведение мероприятий в сфере культуры</t>
  </si>
  <si>
    <t>07 3 01 11220</t>
  </si>
  <si>
    <t>Муниципальная программа "Безопасность  на территории Никольского городского поселения Тосненского района Ленинградской области"</t>
  </si>
  <si>
    <t>08 0 00 00000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</si>
  <si>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</si>
  <si>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</si>
  <si>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Мероприятия в области пожарной безопасности  </t>
  </si>
  <si>
    <t>Муниципальная программа "Развитие автомобильных дорог  Никольского городского поселения Тосненского района Ленинградской области"</t>
  </si>
  <si>
    <t>10 0 00 00000</t>
  </si>
  <si>
    <t xml:space="preserve">Мероприятия по содержанию автомобильных дорог </t>
  </si>
  <si>
    <t>Дорожное хозяйство (дорожные фонды)</t>
  </si>
  <si>
    <t>Мероприятия по капитальному ремонту и ремонту автомобильных дорог общего пользования местного значения</t>
  </si>
  <si>
    <t>10 1 01 10110</t>
  </si>
  <si>
    <t xml:space="preserve"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 </t>
  </si>
  <si>
    <t>10 1 01 10130</t>
  </si>
  <si>
    <t>10 1 01 S0140</t>
  </si>
  <si>
    <t xml:space="preserve">Капитальный ремонт и ремонт автомобильных дорог общего пользования местного значения </t>
  </si>
  <si>
    <t>10 2 00 00000</t>
  </si>
  <si>
    <t>Основное мероприятия "Мероприятия по оптимизации мер профилактики правонарушений"</t>
  </si>
  <si>
    <t>10 2 01 00000</t>
  </si>
  <si>
    <t xml:space="preserve">Организация и проведение мероприятий, направленных на повышение безопасности дорожного движения </t>
  </si>
  <si>
    <t>10 2 01 13530</t>
  </si>
  <si>
    <t>Муниципальная программа "Газификация территории  Никольского городского поселения Тосненского района Ленинградской области"</t>
  </si>
  <si>
    <t>11 0 00 00000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</si>
  <si>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</si>
  <si>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>11 0 01 04200</t>
  </si>
  <si>
    <t>Капитальные вложения в объекты государственной (муниципальной) собственности</t>
  </si>
  <si>
    <t>Бюджетные инвестиции</t>
  </si>
  <si>
    <t>Коммунальное хозяйство</t>
  </si>
  <si>
    <t>05</t>
  </si>
  <si>
    <t>02</t>
  </si>
  <si>
    <t xml:space="preserve">Мероприятия по обслуживанию объектов газификации </t>
  </si>
  <si>
    <t>Муниципальная программа "Благоустройство территории  Никольского городского поселения Тосненского района Ленинградской области"</t>
  </si>
  <si>
    <t>12 0 00 00000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</si>
  <si>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</si>
  <si>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12 0 01 00000</t>
  </si>
  <si>
    <t xml:space="preserve">Мероприятия по содержанию объектов благоустройства территории Никольского городского поселения Тосненского района Ленинградской области </t>
  </si>
  <si>
    <t>Благоустройство</t>
  </si>
  <si>
    <t>Муниципальная программа "Энергосбережение и повышение энергоэффективности на территории Никольского городского поселения Тосненского района Ленинградской области"</t>
  </si>
  <si>
    <t>14 0 00 00000</t>
  </si>
  <si>
    <t>Мероприятия по повышению надежности и энергетической эффективности</t>
  </si>
  <si>
    <t>14 0 01 13180</t>
  </si>
  <si>
    <t>Муниципальная программа "Устойчивое развитие территории  Никольского городского поселения Тосненского района Ленинградской области"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</si>
  <si>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</si>
  <si>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</si>
  <si>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</si>
  <si>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</si>
  <si>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>15 0 01 S0880</t>
  </si>
  <si>
    <t>Муниципальная программа "Обеспечение населения Никольского городского поселения Тосненского района Ленинградской области питьевой водой"</t>
  </si>
  <si>
    <t>16 0 00 00000</t>
  </si>
  <si>
    <t>Основное мероприятия "Развитие и поддержка  инженерных коммуникаций"</t>
  </si>
  <si>
    <t>16 0 01 00000</t>
  </si>
  <si>
    <t xml:space="preserve">Обеспечение мероприятий по строительству и реконструкции объектов водоснабжения, водоотведения и очистки сточных вод </t>
  </si>
  <si>
    <t>16 0 01 S0250</t>
  </si>
  <si>
    <t>27 0 00 00000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</si>
  <si>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</si>
  <si>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>Закупка товаров, 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</si>
  <si>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</si>
  <si>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</si>
  <si>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</si>
  <si>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Итого непрограммные расходы</t>
  </si>
  <si>
    <t>Обеспечение функций органов местного самоуправления</t>
  </si>
  <si>
    <t>91 3 01 00040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</si>
  <si>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</si>
  <si>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</si>
  <si>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</si>
  <si>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</si>
  <si>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</si>
  <si>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</si>
  <si>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уплата налогов, сборов и иных платежей</t>
  </si>
  <si>
    <t>850</t>
  </si>
  <si>
    <t xml:space="preserve">Межбюджетные трансферты
</t>
  </si>
  <si>
    <t>500</t>
  </si>
  <si>
    <t>иные межбюджетные трансферты</t>
  </si>
  <si>
    <t xml:space="preserve">Иные межбюджетные трансферты бюджету района из бюджетов поселений на осуществление отдельных полномочий по исполнению бюджета </t>
  </si>
  <si>
    <t>06</t>
  </si>
  <si>
    <t xml:space="preserve">Обеспечение деятельности главы местной администрации Никольского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</si>
  <si>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</si>
  <si>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</si>
  <si>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</si>
  <si>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</si>
  <si>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</si>
  <si>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</si>
  <si>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</si>
  <si>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</si>
  <si>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</si>
  <si>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</si>
  <si>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Другие общегосударственные вопросы</t>
  </si>
  <si>
    <t>13</t>
  </si>
  <si>
    <t>Непрограммные расходы органов исполнительной власти муниципального образования Никольского городского поселения Тосненского района Ленинградской области</t>
  </si>
  <si>
    <t>99 0 00 00000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</si>
  <si>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</si>
  <si>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</si>
  <si>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</si>
  <si>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</si>
  <si>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</si>
  <si>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</si>
  <si>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</si>
  <si>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</si>
  <si>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99 9 01 51180</t>
  </si>
  <si>
    <t>Мобилизационная и вневойсковая подготовка</t>
  </si>
  <si>
    <t>Мероприятия по землеустройству и землепользованию</t>
  </si>
  <si>
    <t>99 9 01 10350</t>
  </si>
  <si>
    <t>Мероприятия в области национальной экономики</t>
  </si>
  <si>
    <t>99 9 01 10360</t>
  </si>
  <si>
    <t>Мероприятия в области строительства, архитектуры и градостроительства</t>
  </si>
  <si>
    <t>99 9 01 10400</t>
  </si>
  <si>
    <t>Мероприятия по капитальному ремонту муниципального жилищного фонда</t>
  </si>
  <si>
    <t>99 9 01 96010</t>
  </si>
  <si>
    <t>Жилищное хозяйство</t>
  </si>
  <si>
    <t>Мероприятия в области жилищного хозяйства</t>
  </si>
  <si>
    <t>99 9 01 13770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</si>
  <si>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</si>
  <si>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99 9 01 10630</t>
  </si>
  <si>
    <t>Доплаты к пенсиям муниципальных служащих</t>
  </si>
  <si>
    <t>99 9 01 03080</t>
  </si>
  <si>
    <t>300</t>
  </si>
  <si>
    <t>320</t>
  </si>
  <si>
    <t>Пенсионное обеспечение</t>
  </si>
  <si>
    <t>10</t>
  </si>
  <si>
    <t>Мероприятия в сфере массовой информации в рамках непрограммных расходов органов исполнительной власти Никольского городского поселенияТосненского района Ленинградской области</t>
  </si>
  <si>
    <t>99 9 01 13730</t>
  </si>
  <si>
    <t>Периодическая печать и издательства</t>
  </si>
  <si>
    <t>Мероприятия по развитию общественной инфраструктуры муниципального значения</t>
  </si>
  <si>
    <t>99 9 01 72020</t>
  </si>
  <si>
    <t xml:space="preserve">ПР </t>
  </si>
  <si>
    <t>Общегосударственные вопросы</t>
  </si>
  <si>
    <t xml:space="preserve">91 3 01 00040 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</si>
  <si>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</si>
  <si>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</t>
  </si>
  <si>
    <t>Межбюджетные трансферты</t>
  </si>
  <si>
    <t xml:space="preserve">91 3 01 60600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</si>
  <si>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</si>
  <si>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Непрограммные расходы органов исполнительной власти муниципального образования Никольское городское поселение Тосненского района Ленинградской области</t>
  </si>
  <si>
    <t>Национальная оборона</t>
  </si>
  <si>
    <t xml:space="preserve">Непрограммные расходы органов исполнительной власти муниципального образования Никольское городское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</si>
  <si>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</t>
  </si>
  <si>
    <t>Национальная безопасность и правоохранительная деятельность</t>
  </si>
  <si>
    <t>Муниципальная программа "Безопасность на территории Никольского городского поселения Тосненского района Ленинградской области"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</si>
  <si>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</si>
  <si>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>Национальная экономика</t>
  </si>
  <si>
    <t>Муниципальная программа "Развитие автомобильных дорог Никольского городского поселения Тосненского района Ленинградской области"</t>
  </si>
  <si>
    <t>Жилищно-коммунальное хозяйство</t>
  </si>
  <si>
    <t xml:space="preserve">Обеспечение мероприятий по капитальному ремонту многоквартирных домов </t>
  </si>
  <si>
    <t>Муниципальная программа "Газификация территории Никольского городского поселения Тосненского района Ленинградской области"</t>
  </si>
  <si>
    <t>400</t>
  </si>
  <si>
    <t>410</t>
  </si>
  <si>
    <t>Капитальные вложения в объекты государственной (муниципальной)собственности</t>
  </si>
  <si>
    <t>бюджетные инвестиции</t>
  </si>
  <si>
    <t>Муниципальная программа "Энергосбережение и повышение энергоэффективности на территории Никольского городского поселения Тосненского района Ленинградской области "</t>
  </si>
  <si>
    <t>Муниципальная программа "Благоустройство территории Никольского городского поселения Тосненского района Ленинградской области"</t>
  </si>
  <si>
    <t>Образование</t>
  </si>
  <si>
    <t>Культура и кинематография</t>
  </si>
  <si>
    <t>Расходы на обеспечение деятельности муниципальных казенных учреждений</t>
  </si>
  <si>
    <t>расходы на выплаты персоналу казенных учреждений</t>
  </si>
  <si>
    <t>110</t>
  </si>
  <si>
    <t>социальные выплаты гражданам, кроме публичных нормативных социальных выплат</t>
  </si>
  <si>
    <t>Физическая культура и спорт</t>
  </si>
  <si>
    <t xml:space="preserve">800                                                          </t>
  </si>
  <si>
    <t xml:space="preserve">Подпрограмма "Развитие физической культуры и массового спорта в Никольском городском поселении Тосненского района Ленинградской области" </t>
  </si>
  <si>
    <t>Средства массовой информации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</si>
  <si>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</si>
  <si>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>код гл. расп.</t>
  </si>
  <si>
    <t>Субсидии на содействие развитию на части территории поселения иных форм местного самоуправления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</si>
  <si>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</si>
  <si>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 xml:space="preserve">Субсидии на мероприятия по строительству и реконструкции объектов водоснабжения, водоотведения и очистки сточных вод </t>
  </si>
  <si>
    <t>Основное мероприятие "Формирование комфортной городской среды на благоустройство дворовой территории многоквартирных домов"</t>
  </si>
  <si>
    <t>27 0 01 00000</t>
  </si>
  <si>
    <t>27 0 01 L5550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</si>
  <si>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</si>
  <si>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>16 0 01 00250</t>
  </si>
  <si>
    <t xml:space="preserve">Мероприятия по строительству и реконструкции объектов водоснабжения, водоотведения и очистки сточных вод </t>
  </si>
  <si>
    <t>91 1 00 00000</t>
  </si>
  <si>
    <t>91 1 01 00000</t>
  </si>
  <si>
    <t>91 1 01 00030</t>
  </si>
  <si>
    <t>99 9 01 13280</t>
  </si>
  <si>
    <t>Мероприятия по содержанию объектов благоустройстватерритории Никольского городского поселения Тосненского района Ленинградской области</t>
  </si>
  <si>
    <t>042</t>
  </si>
  <si>
    <t>Совет депутатов Никольского городского поселения Тосненского района Ленинградской области</t>
  </si>
  <si>
    <t>99 9 01 12040</t>
  </si>
  <si>
    <t>Обеспечение проведения выборов и референдумов</t>
  </si>
  <si>
    <t>06 1 01 S0740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</si>
  <si>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</t>
  </si>
  <si>
    <t>91 3 01 71330</t>
  </si>
  <si>
    <t>Другие вопросы в области национальной безопасности и правоохранительной деятельности</t>
  </si>
  <si>
    <t>14</t>
  </si>
  <si>
    <t xml:space="preserve"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</si>
  <si>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91 3 01 71340</t>
  </si>
  <si>
    <t xml:space="preserve">Обеспечение деятельности аппаратов органов местного самоуправления муниципального образования Никольское городское поселение Тосненского района Ленинградско области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</si>
  <si>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</si>
  <si>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</si>
  <si>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</si>
  <si>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 xml:space="preserve">Молодежная политика </t>
  </si>
  <si>
    <t>Муниципальная программа "Обеспечение качественным жильем граждан на территории Никольского городского поселения Тосненского района Ленинградской области на 2018-2020 годы"</t>
  </si>
  <si>
    <t xml:space="preserve">Подпрограмма "Обеспечение условий для организации дорожного движения на территории Никольского городского поселения Тосенского района Ленинградской области" </t>
  </si>
  <si>
    <t xml:space="preserve">Прочие мероприятияй по строительству и реконструкции объектов водоснабжения, водоотведения и очистки сточных вод </t>
  </si>
  <si>
    <t>16 0 01 10250</t>
  </si>
  <si>
    <t>031</t>
  </si>
  <si>
    <t>880</t>
  </si>
  <si>
    <t>Специальные расходы</t>
  </si>
  <si>
    <t>Обеспечение проведения выборов и референдумов в поселении Тосненского района Ленинградской области</t>
  </si>
  <si>
    <t>Непрограммные расходы органов исполнительной власти муниципального образования поселения Тосненского района Ленинградской области</t>
  </si>
  <si>
    <t xml:space="preserve">Обеспечение проведения выборов и референдумов в поселении Тосненского района Ленинградской области </t>
  </si>
  <si>
    <t>ТЕРРИТОРИАЛЬНАЯ ИЗБИРАТЕЛЬНАЯ КОМИССИЯ ТОСНЕНСКОГО МУНИЦИПАЛЬНОГО РАЙОНА ЛЕНИНГРАДСКОЙ ОБЛАСТИ</t>
  </si>
  <si>
    <t xml:space="preserve">11 </t>
  </si>
  <si>
    <t>04 2 00 00000</t>
  </si>
  <si>
    <t>04 2 01 00000</t>
  </si>
  <si>
    <t>04 2 01 04050</t>
  </si>
  <si>
    <t>04 2 01 S4050</t>
  </si>
  <si>
    <t xml:space="preserve">Подпрограмма "Развитие объектов физической культуры и спорта в Никольском городском поселении Тосненского района Ленинградской области" </t>
  </si>
  <si>
    <t xml:space="preserve">Основное мероприятие "Строительство, реконструкция и проектирование спортивных объектов" </t>
  </si>
  <si>
    <t xml:space="preserve">Реализация мероприятий по проектированию, строительству и реконструкции объектов физической культуры и спорта </t>
  </si>
  <si>
    <t>Мероприятий по строительству и реконструкции спортивных объектов</t>
  </si>
  <si>
    <t>830</t>
  </si>
  <si>
    <t xml:space="preserve"> исполнение судебных актов</t>
  </si>
  <si>
    <t>99 9 01 70060</t>
  </si>
  <si>
    <t>Поощрение достижения наилучших показателей оценки качества управления муниципальными финансами</t>
  </si>
  <si>
    <t xml:space="preserve"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образований  </t>
  </si>
  <si>
    <t>ИТОГО</t>
  </si>
  <si>
    <t>11 0 01 S0200</t>
  </si>
  <si>
    <t>27 0 F2 55550</t>
  </si>
  <si>
    <t>99 9 01 11570</t>
  </si>
  <si>
    <t>2022 год</t>
  </si>
  <si>
    <t>99 9 01 10110</t>
  </si>
  <si>
    <t xml:space="preserve">Подпрограмма "Софинансирование мероприятий подпрограммы «Обеспечение доступным и комфортным жильем и коммунальными услугами граждан Российской Федерации» на 2020 – 2022 годы»  </t>
  </si>
  <si>
    <t>Муниципальная программа "Формирование комфортной городской среды на территории Никольского  городского поселения Тосненского района Ленинградской области на 2018-2024 годы"</t>
  </si>
  <si>
    <t>99 9 01 S4840</t>
  </si>
  <si>
    <t>Поддержка развития общественной инфраструктуры муниципального значения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</si>
  <si>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</si>
  <si>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</si>
  <si>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330</t>
  </si>
  <si>
    <t>Публичные нормативные выплаты гражданам несоциального характера</t>
  </si>
  <si>
    <t xml:space="preserve">Иные межбюджетные трансферты бюджету района из бюджетов поселений на исполнение части  полномочий по решению вопросов местного значения по организации ритуальных услуг и содержанию мест захоронения на территории </t>
  </si>
  <si>
    <t>Муниципальная программа "Обеспечение жильем молодых семей, признанных нуждающимися в улучшении жилищных условий в Никольском городском поселении Тосненского района Ленинградской области, на 2020-2022 годы"</t>
  </si>
  <si>
    <t>07 2 01 S4840</t>
  </si>
  <si>
    <t>ПРОГНОЗИРУЕМЫЕ</t>
  </si>
  <si>
    <t xml:space="preserve">поступления налоговых, неналоговых доходов и безвозмездных поступлений </t>
  </si>
  <si>
    <t>в бюджет Никольского городского поселения Тосненского района Ленинградской области</t>
  </si>
  <si>
    <t>Код бюджетной классификации</t>
  </si>
  <si>
    <t>Источники доходов</t>
  </si>
  <si>
    <t>Сумма (тысяч  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</si>
  <si>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</si>
  <si>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</si>
  <si>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</si>
  <si>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</si>
  <si>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</si>
  <si>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</si>
  <si>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</si>
  <si>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</si>
  <si>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</si>
  <si>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</si>
  <si>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</si>
  <si>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</si>
  <si>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</si>
  <si>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</si>
  <si>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</si>
  <si>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</si>
  <si>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</si>
  <si>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</si>
  <si>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</si>
  <si>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</si>
  <si>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</si>
  <si>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</si>
  <si>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</si>
  <si>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</si>
  <si>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1 11 07015 13 0000 120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</si>
  <si>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</si>
  <si>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</si>
  <si>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</si>
  <si>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</si>
  <si>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   ОТ    ОКАЗАНИЯ    ПЛАТНЫХ    УСЛУГ (РАБОТ) 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</si>
  <si>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</si>
  <si>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</si>
  <si>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</si>
  <si>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</si>
  <si>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</si>
  <si>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</si>
  <si>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</si>
  <si>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</si>
  <si>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1 14 06025 13 0000 430
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</si>
  <si>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</si>
  <si>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</si>
  <si>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</si>
  <si>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1 17 00000 00 0000 000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</si>
  <si>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</si>
  <si>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</si>
  <si>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</si>
  <si>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</si>
  <si>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</si>
  <si>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</si>
  <si>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</si>
  <si>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 xml:space="preserve">2 02 10000 00 0000 150
</t>
  </si>
  <si>
    <t>Дотации бюджетам бюджетной системы Российской Федерации</t>
  </si>
  <si>
    <t>2 02 19999 13 0000 150</t>
  </si>
  <si>
    <t>Дотации бюджетам муниципальных образований Ленинградской области на поощрение достижения наилучших показателей оценки качества управления муниципальными финансами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</si>
  <si>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</si>
  <si>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</si>
  <si>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2 02 20077 13 0000 150 </t>
  </si>
  <si>
    <t>Субсидии бюджетам городских поселений на софинансирование капитальных вложений в объекты муниципальной собственности (мероприятия по реконструкции стадиона г. Никольское)</t>
  </si>
  <si>
    <t xml:space="preserve">2 02 20216 13 0000 150 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</si>
  <si>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капитальный ремонт и ремонт автомобильных дорог общего пользования местного значения)</t>
  </si>
  <si>
    <t>2 02 25555 13 0000 150</t>
  </si>
  <si>
    <t>Субсидии бюджетам городских поселений на поддержку государственных
программ субъектов Российской Федерации и муниципальных программ
формирования современной городской среды</t>
  </si>
  <si>
    <t>2 02 29999 13 0000 150</t>
  </si>
  <si>
    <t>2 02 30000 00 0000 150</t>
  </si>
  <si>
    <t>Субвенции бюджетам бюджетной системы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</si>
  <si>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</si>
  <si>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</si>
  <si>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2 02 30024 13 0000 150</t>
  </si>
  <si>
    <t>Субвенция бюджетам городских поселений на выполнение передаваемых полномочий субъектов РФ (осуществление отдельных государственных полномочий Ленинградской области в сфере профилактики безнадзорности и правонарушений несовершеннолетних)</t>
  </si>
  <si>
    <t xml:space="preserve">Субвенция бюджетам городских поселений на выполнение передаваемых полномочий субъектов РФ (на осуществление отдельных государственных полномочий Ленинградской области в сфере административных правоотношений) </t>
  </si>
  <si>
    <t>2 02 25497 13 0000 150</t>
  </si>
  <si>
    <t>99 9 01 60670</t>
  </si>
  <si>
    <t>Наименование объекта</t>
  </si>
  <si>
    <t>Бюджетополучатель</t>
  </si>
  <si>
    <t>Источники финансирования</t>
  </si>
  <si>
    <t>Сумма, тыс. рублей</t>
  </si>
  <si>
    <t>Ввод в эксплуатацию объекта</t>
  </si>
  <si>
    <t xml:space="preserve">Муниципальная программа "Газификация территории Никольского городского поселения Тосненского района Ленинградской области" </t>
  </si>
  <si>
    <t>2021г.</t>
  </si>
  <si>
    <t xml:space="preserve">Администрация Никольского                 городского поселения Тосненского района Ленинградской области </t>
  </si>
  <si>
    <t>местный бюджет</t>
  </si>
  <si>
    <t>областной бюджет</t>
  </si>
  <si>
    <t>Итого по объекту</t>
  </si>
  <si>
    <t>Расширение и реконструкция площадки резервуаров чистой воды водопроводной насосной станции 3-го подъема Никольского городского поселения , расположенных по адресу: Ленинградская область, Тосненский район, г. Никольское, ул. Заводская  (строительно-монтажные работы)</t>
  </si>
  <si>
    <t>Реконструкция канализационных очистных сооружений г. Никольское  (леноблгосэкспертиза)</t>
  </si>
  <si>
    <t>Строительство водовода от магистрального водовода "Невский водопровод" до площадки резервуаров чистой воды г. Никольское (леноблгосэкспертиза)</t>
  </si>
  <si>
    <t>по Муниципальной программе</t>
  </si>
  <si>
    <t>х</t>
  </si>
  <si>
    <t>по адресным инвестициям</t>
  </si>
  <si>
    <t>Охрана семьи и детства</t>
  </si>
  <si>
    <t>25 0 00 0000</t>
  </si>
  <si>
    <t>Муниципальная программа "Борьба с борщевиком Сосновского на территории Никольского городского поселения Тосненского района Ленинградской области"</t>
  </si>
  <si>
    <t>19 0 00 0000</t>
  </si>
  <si>
    <t>Муниципальная программа "Создание мест (площадок) накопления твердых коммунальных отходов и реконструкция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 "</t>
  </si>
  <si>
    <t>99 9 01 13530</t>
  </si>
  <si>
    <t>Сельское хозяйство и рыболовство</t>
  </si>
  <si>
    <t xml:space="preserve">04 </t>
  </si>
  <si>
    <t>Обеспечение комплексного развития Никольского городского поселения Тосненского района Ленинградской области</t>
  </si>
  <si>
    <t>12 0 01 L5760</t>
  </si>
  <si>
    <t>Прочие субсидии бюджетам городских поселений  (поддержка развития общественной инфраструктуры муниципального значения)</t>
  </si>
  <si>
    <t>2 02 16001 13 0000 150</t>
  </si>
  <si>
    <t>Социальная политика</t>
  </si>
  <si>
    <t>Приложение №7</t>
  </si>
  <si>
    <t xml:space="preserve">Дотации бюджетам городских поселений на выравнивание бюджетной обеспеченности из бюджетов муниципальных районов
</t>
  </si>
  <si>
    <t>2023 год</t>
  </si>
  <si>
    <t>Код</t>
  </si>
  <si>
    <t>Сумма   (тысяч рублей)</t>
  </si>
  <si>
    <t xml:space="preserve">Источники формирования дорожного фонда </t>
  </si>
  <si>
    <t>Никольского городского поселения Тосненского района Ленинградской области</t>
  </si>
  <si>
    <t>Итого</t>
  </si>
  <si>
    <t xml:space="preserve">Приложение №2                            </t>
  </si>
  <si>
    <t>Подводящий газопровод к индивидуальным жилым домам по ул. Мирная и ул. Речная г.Никольское (проектно-изыскательские работы)</t>
  </si>
  <si>
    <t>25 0 01 S4310</t>
  </si>
  <si>
    <t>Cохранение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</si>
  <si>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17 0 00 00000</t>
  </si>
  <si>
    <t xml:space="preserve">Основное мероприятие "Проведение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учет" </t>
  </si>
  <si>
    <t>17 0 01 00000</t>
  </si>
  <si>
    <t>17 0 01 S7350</t>
  </si>
  <si>
    <t>Обеспечение мероприятий по землеустройству и землепользованию</t>
  </si>
  <si>
    <r>
      <t>Муниципальная программа</t>
    </r>
    <r>
      <rPr>
        <sz val="10"/>
        <rFont val="Times New Roman"/>
        <family val="1"/>
        <charset val="204"/>
      </rPr>
      <t>"</t>
    </r>
    <r>
      <rPr>
        <b/>
        <sz val="10"/>
        <rFont val="Times New Roman"/>
        <family val="1"/>
        <charset val="204"/>
      </rPr>
      <t xml:space="preserve"> Управление муниципальной собственностью и земельными ресурсами Никольского городского поселения Тосненского района Ленинградской области"</t>
    </r>
  </si>
  <si>
    <t>Муниципальная программа" Управление муниципальной собственностью и земельными ресурсами Никольского городского поселения Тосненского района Ленинградской области"</t>
  </si>
  <si>
    <t xml:space="preserve">Капитальный ремонт и ремонт автомобильных дорог общего пользования местного значения                                                                                                                                               </t>
  </si>
  <si>
    <t>Прочие субсидии бюджетам городских поселений и (субсидии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РФ от 07.05.2012 № 597 "О мероприятиях по реализации государственной социальной политике")</t>
  </si>
  <si>
    <t>Прочие субсидии бюджетам городских поселений  (субсидии бюджетам муниципальных образований Ленинградской области на реализацию комплекса мероприятий по борьбе с борщевиком Сосновского на территориях муниципальных образований Ленинградской области)</t>
  </si>
  <si>
    <t>Выполнение работ по восстановлению поперечного профиля и ровности щебеночного покрытия дорог по адресу: Ленинградская область, Тосненский район, г.Никольское: ул. Полевая, ул. Песчаная</t>
  </si>
  <si>
    <t xml:space="preserve">Строительство "Физкультурно-оздоровительного комплекса с универсальным игровым залом 36*18м" по адресу:Ленинградская область, Тосненский район, г. Никольское, ул. Дачная, д.6; </t>
  </si>
  <si>
    <t>Реконструкция стадиона
 г. Никольское по адресу: Ленинградская область, Тосненский район, г. Никольское, ул. Дачная, д.6а</t>
  </si>
  <si>
    <t>Подводящий газопровод к индивидуальным жилым домам строительство объектов по ул. Дачная, ул. Вишневая г. Никольского</t>
  </si>
  <si>
    <t>Субсидии бюджетам городских поселений на реализацию мероприятий по обеспечению жильем молодых семей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</si>
  <si>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капитальный ремонт и ремонт автомобильных дорог общего пользования местного значения, имеющих приоритетный социально значимый характер)</t>
  </si>
  <si>
    <t xml:space="preserve">2 02 45393 13 0000 150 </t>
  </si>
  <si>
    <t>Межбюджетные трансферты, передаваемые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</si>
  <si>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10 1 R 153930</t>
  </si>
  <si>
    <t>10 1 R 100000</t>
  </si>
  <si>
    <t>Федеральный проект "Безопасные и качественные автомобильные дороги"</t>
  </si>
  <si>
    <t>Замена кровли и усиление конструкций покрытия здания ФОК №2, расположенного по адресу:Ленинградская область, Тосненский район, г.Никольское, ул.Заводская, д.5</t>
  </si>
  <si>
    <t xml:space="preserve">Ремонт асфальтобетонного покрытия участка автомобильной дороги по адресу: Ленинградская область, Тосненский район, г. Никольское, Советский пр. (участок от перекрестка автодорог «Ульяновка-Отрадное» и «Подъезд к пос. Гладкое» до д.53 по Советскому пр.) </t>
  </si>
  <si>
    <t>Финансирование мероприятий по ремонту автомобильных дорог общего пользования местного значения, входящих в городскую агломерацию Санкт-Петербурга, финансируемые в рамках реализации национального проекта "Безопасные и качественные автомобильные дороги"</t>
  </si>
  <si>
    <t>2 02 40000 00 0000 150</t>
  </si>
  <si>
    <t>Субсидии бюджетам городских поселений на софинансирование капитальных вложений в объекты муниципальной собственности (субсидии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образований)</t>
  </si>
  <si>
    <t>Никольского  городского поселения</t>
  </si>
  <si>
    <t xml:space="preserve">Тосненского района </t>
  </si>
  <si>
    <t>Приложение №8</t>
  </si>
  <si>
    <t>Г код гл расп</t>
  </si>
  <si>
    <t>Муниципальная программа "Развитие и поддержка малого и среднего предпринимательства в Никольском городском поселении Тосненского района Ленинградской области"</t>
  </si>
  <si>
    <t>05 0 00 00000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</si>
  <si>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</si>
  <si>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05 0 01 00000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</si>
  <si>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</si>
  <si>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05 0 01 06390</t>
  </si>
  <si>
    <t>Предоставление субсидий бюджетным, автономным учреждениям и иным некоммерческим организациям</t>
  </si>
  <si>
    <t>600</t>
  </si>
  <si>
    <t>cубсидии некоммерческим организациям (за исключением
государственных (муниципальных) учреждений)</t>
  </si>
  <si>
    <t>630</t>
  </si>
  <si>
    <t>Муниципальная программа "Развитие и поддержка малого и среднего предпринимательства в Никольском городского поселения Тосненского района Ленинградской области"</t>
  </si>
  <si>
    <t>Предоставление субсидий бюджетным, автономным
учреждениям и иным некоммерческим организациям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</si>
  <si>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</si>
  <si>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Субсидии бюджетам на осуществление дорожной деятельности в отношении автомобильных дорог общего пользования, имеющих приоритетный социально значимый характер,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</si>
  <si>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12 0 01 S4960</t>
  </si>
  <si>
    <t>Мероприятия по оснащению мест (площадок) накопления твердых коммунальных отходов ёмкостями для накопления твердых коммунальных отходов</t>
  </si>
  <si>
    <t xml:space="preserve">Приложение №1                                   </t>
  </si>
  <si>
    <t>Источники внутреннего финансирования дефицита  бюджета Никольского городского поселения Тосненского района Ленинградской области на 2021 год и на плановый период 2022 и 2023 годов</t>
  </si>
  <si>
    <t>Иные источники внутреннего финансирования дефицитов бюджетов</t>
  </si>
  <si>
    <t>014 01 00 00 00 00 0000 000</t>
  </si>
  <si>
    <t>Изменение остатков средств на счетах по учету средств бюджетов</t>
  </si>
  <si>
    <t>014 01 05 00 00 00 0000 000</t>
  </si>
  <si>
    <t>на 2022 год и на плановый период 2023 и 2024 годов</t>
  </si>
  <si>
    <t>2024 год</t>
  </si>
  <si>
    <t>Наименование передаваемых полномочий</t>
  </si>
  <si>
    <t>Рз раздел</t>
  </si>
  <si>
    <t>ПР подраздел</t>
  </si>
  <si>
    <t>ВР вид расхода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</si>
  <si>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</si>
  <si>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0100</t>
  </si>
  <si>
    <t>0104</t>
  </si>
  <si>
    <t xml:space="preserve">0100 </t>
  </si>
  <si>
    <t>Иные межбюджетные трансферты бюджету района из бюджетов поселений на осуществление отдельных полномочий по исполнению бюджета</t>
  </si>
  <si>
    <t>0106</t>
  </si>
  <si>
    <t>0400</t>
  </si>
  <si>
    <t>0412</t>
  </si>
  <si>
    <t xml:space="preserve">Приложение №11                                      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</si>
  <si>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</si>
  <si>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Адресная инвестиционная программа Никольского городского поселения Тосненского района Ленинградской области на 2022 год и на плановый период 2023 и 2024 годов</t>
  </si>
  <si>
    <t>на 2022 год</t>
  </si>
  <si>
    <t>Остаток средств дорожного фонда на 01.01.2022</t>
  </si>
  <si>
    <t>на плановый период 2023 и 2024 годов</t>
  </si>
  <si>
    <t>Распределение бюджетных ассигнований дорожного фонда по целевым статьям 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 бюджетов на 2022 год и на плановый период 2023 и 2024 годов</t>
  </si>
  <si>
    <t xml:space="preserve">Выполнение работ по ремонту асфальтобетонного покрытия по ул. Ручейная от ул. Школьная до ул. Центральная в п. Гладкое </t>
  </si>
  <si>
    <t xml:space="preserve">Распределение бюджетных ассигнований по целевым статьям 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 бюджетов на плановый период 2023 и 2024 годов  </t>
  </si>
  <si>
    <t xml:space="preserve">Распределение бюджетных ассигнований по целевым статьям 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 бюджетов на 2022 год </t>
  </si>
  <si>
    <t>Ведомственная структура расходов бюджета Никольского городского поселения Тосненского района Ленинградской области на 2022 год</t>
  </si>
  <si>
    <t>Ведомственная структура расходов бюджета Никольского городского поселения Тосненского района Ленинградской области на плановый период 2023 и 2024 годов</t>
  </si>
  <si>
    <t xml:space="preserve">Приложение №3                             </t>
  </si>
  <si>
    <t xml:space="preserve">Приложение №4               </t>
  </si>
  <si>
    <t>Приложение №5</t>
  </si>
  <si>
    <t>Приложение №6</t>
  </si>
  <si>
    <t xml:space="preserve">Приложение №9                                      </t>
  </si>
  <si>
    <t xml:space="preserve">Приложение №10                                      </t>
  </si>
  <si>
    <t xml:space="preserve"> 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</t>
  </si>
  <si>
    <t>Ремонт дворовой территории с расширением (стоянка) по адресу: г. Никольское, ул. Школьная, 18</t>
  </si>
  <si>
    <t>014 2 02 20216 13 0000 150</t>
  </si>
  <si>
    <t>100 1 03 02000 01 0000 110</t>
  </si>
  <si>
    <t>Иные межбюджетные трансферты, передаваемые  Никольским городским поселением Тосненского района Ленинградской области муниципальному образованию Тосненский район Ленинградской области на исполнение части полномочий на 2022 год</t>
  </si>
  <si>
    <t>Комплекс процессных мероприятий</t>
  </si>
  <si>
    <t>06 4 00 00000</t>
  </si>
  <si>
    <t>Комплекс процессных мероприятий "Содействие в обеспечении жильем граждан Ленинградской области""</t>
  </si>
  <si>
    <t>06 4 01 00000</t>
  </si>
  <si>
    <t>Реализация мероприятий по обеспечению жильем молодых семей</t>
  </si>
  <si>
    <t>06 4 01 L4970</t>
  </si>
  <si>
    <t>07 4 00 00000</t>
  </si>
  <si>
    <t>Комплекс процессных мероприятий "Обеспечение отдыха, оздоровления, занятости детей, подростков и молодежи"</t>
  </si>
  <si>
    <t>07 4 01 00000</t>
  </si>
  <si>
    <t>07 4 01 12290</t>
  </si>
  <si>
    <t>Комплекс процессных мероприятий "Организация и проведение молодежных массовых мероприятий"</t>
  </si>
  <si>
    <t>07 4 02 00000</t>
  </si>
  <si>
    <t>07 4 02 11680</t>
  </si>
  <si>
    <t>Комплекс процессных мероприятий  "Развитие культуры на территории поселения"</t>
  </si>
  <si>
    <t>07 4 04 00000</t>
  </si>
  <si>
    <t>07 4 04 00160</t>
  </si>
  <si>
    <t>Сохранения целевых показателей повышения оплаты труда работников 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</si>
  <si>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07 4 04 S0360</t>
  </si>
  <si>
    <t>07 4 04 11220</t>
  </si>
  <si>
    <t>08 4 00 00000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</si>
  <si>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</si>
  <si>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>08 4 01 00000</t>
  </si>
  <si>
    <t xml:space="preserve"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 </t>
  </si>
  <si>
    <t>08 4 01 11570</t>
  </si>
  <si>
    <t xml:space="preserve">Комплекс процессных мероприятий  "Обеспечения пожарной безопасности" </t>
  </si>
  <si>
    <t>08 4 02 00000</t>
  </si>
  <si>
    <t>08 4 02 11620</t>
  </si>
  <si>
    <t>10 4 00 00000</t>
  </si>
  <si>
    <t>Комплекс процессных мероприятий 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</si>
  <si>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</si>
  <si>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>10 4 01 10100</t>
  </si>
  <si>
    <t>10 4 01 10110</t>
  </si>
  <si>
    <t>Обеспечение  мероприятий по капитальному ремонту и ремонту автомобильных дорог общего пользования местного значения</t>
  </si>
  <si>
    <t>10 4 01 10130</t>
  </si>
  <si>
    <t>Мероприятия, направленные на достижение целей проектов</t>
  </si>
  <si>
    <t>10 8 00 00000</t>
  </si>
  <si>
    <t>Мероприятия, направленные на достижение цели федерального проекта "Дорожная сеть"</t>
  </si>
  <si>
    <t>10 8 01 00000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</si>
  <si>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</si>
  <si>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>10 8 01 S4200</t>
  </si>
  <si>
    <t>Комплекс процессных мероприятий "Организация газоснабжения"</t>
  </si>
  <si>
    <t>11 4 01 00000</t>
  </si>
  <si>
    <t>11 4 00 00000</t>
  </si>
  <si>
    <t>11 4 01 13200</t>
  </si>
  <si>
    <t>12 4 00 00000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</si>
  <si>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</si>
  <si>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12 4 01 00000</t>
  </si>
  <si>
    <t>12 4 01 13280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</si>
  <si>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</si>
  <si>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12 4 01 S4840</t>
  </si>
  <si>
    <t>Комплекс процессных мероприятий "Реализация функций в сфере обращения с отходами"</t>
  </si>
  <si>
    <t>Мероприятия по организации сбора и вывоза бытовых отходов</t>
  </si>
  <si>
    <t>12 4 02 00000</t>
  </si>
  <si>
    <t>12 4 02 13320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</si>
  <si>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</si>
  <si>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14 4 00 00000</t>
  </si>
  <si>
    <t>14 4 01 00000</t>
  </si>
  <si>
    <t>14 4 01 13180</t>
  </si>
  <si>
    <t>19 4 00 00000</t>
  </si>
  <si>
    <t>19 4 01 00000</t>
  </si>
  <si>
    <t>Обеспечение мероприятий по созданию мест (площадок) накопления твердых коммунальных отходов</t>
  </si>
  <si>
    <t>19 4 01 14790</t>
  </si>
  <si>
    <t>Мероприятия, направленные на достижение цели федерального проекта "Благоустройство сельских территорий"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</si>
  <si>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</si>
  <si>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>25 8 00 00000</t>
  </si>
  <si>
    <t>25 8 01 00000</t>
  </si>
  <si>
    <t>25 8 01 S4310</t>
  </si>
  <si>
    <t>Федеральный проекты, входящие в состав национальных проектов</t>
  </si>
  <si>
    <t>27 1 00 00000</t>
  </si>
  <si>
    <t>27 1 F2 00000</t>
  </si>
  <si>
    <t>27 1 F2 55550</t>
  </si>
  <si>
    <t>04 4 00 00000</t>
  </si>
  <si>
    <t>Комплекс процессных мероприятий "Развитие физической культуры и спорта"</t>
  </si>
  <si>
    <t>04 4 01 00000</t>
  </si>
  <si>
    <t>04 4 01 00160</t>
  </si>
  <si>
    <t>04 4 01 13300</t>
  </si>
  <si>
    <t>Федеральные проекты,не входящии в состав национальных проектов</t>
  </si>
  <si>
    <t>Федеральный проект " Развитие физической культуры и массового спорта"</t>
  </si>
  <si>
    <t>Строительство и реконструкция объектов спортивных объектов</t>
  </si>
  <si>
    <t>04  2 00 00000</t>
  </si>
  <si>
    <t>17 8 00 00000</t>
  </si>
  <si>
    <t>Мероприятия, направленные на достижение целей федерального проекта "Стимулирование инвестиционной деятельности в агропромышленном комплексе"</t>
  </si>
  <si>
    <t>17 8 01 00000</t>
  </si>
  <si>
    <t>Прочие субсидии бюджетам городских поселений (субсидии на проведение кадастровых работ по образованию земельных участков из состава земель сельскохозяйственного назначения (конкурсные)</t>
  </si>
  <si>
    <t>Проведение кадастровых работ по образованию земельных участков из состава земель сельскохозяйственного назначения</t>
  </si>
  <si>
    <t>17 8 01 S4680</t>
  </si>
  <si>
    <t>Мероприятия по обустройству и содержанию территории спортивных объектов</t>
  </si>
  <si>
    <t xml:space="preserve">к  решению совета депутатов             </t>
  </si>
  <si>
    <t>от  27.12.2021 № 111</t>
  </si>
  <si>
    <t xml:space="preserve">к решению совета депутатов             </t>
  </si>
  <si>
    <t xml:space="preserve">к решению  совета депутатов             </t>
  </si>
  <si>
    <t>к  решению совета депутатов</t>
  </si>
  <si>
    <t xml:space="preserve">к  решению  совета депутатов             </t>
  </si>
  <si>
    <t>от 27.12.2021 № 111</t>
  </si>
  <si>
    <t>от   27.12.2021 №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</si>
</sst>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0.000"/>
    <numFmt numFmtId="166" formatCode="0.0"/>
    <numFmt numFmtId="167" formatCode="#,##0.000"/>
    <numFmt numFmtId="168" formatCode="?"/>
    <numFmt numFmtId="169" formatCode="000000"/>
    <numFmt numFmtId="170" formatCode="#,##0.00000"/>
  </numFmts>
  <fonts count="36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33" fillId="0" borderId="0"/>
    <xf numFmtId="0" fontId="2" fillId="0" borderId="0"/>
    <xf numFmtId="0" fontId="2" fillId="0" borderId="0"/>
    <xf numFmtId="0" fontId="3" fillId="0" borderId="0"/>
  </cellStyleXfs>
  <cellXfs count="586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Alignment="1"/>
    <xf numFmtId="0" fontId="4" fillId="0" borderId="0" xfId="1" applyFont="1"/>
    <xf numFmtId="167" fontId="4" fillId="0" borderId="0" xfId="1" applyNumberFormat="1" applyFont="1"/>
    <xf numFmtId="0" fontId="4" fillId="0" borderId="0" xfId="1" applyFont="1" applyBorder="1"/>
    <xf numFmtId="0" fontId="5" fillId="0" borderId="0" xfId="1" applyFont="1" applyBorder="1" applyAlignment="1">
      <alignment horizontal="center" vertical="center" wrapText="1"/>
    </xf>
    <xf numFmtId="0" fontId="0" fillId="3" borderId="0" xfId="0" applyFill="1"/>
    <xf numFmtId="0" fontId="4" fillId="0" borderId="0" xfId="5" applyFont="1" applyFill="1"/>
    <xf numFmtId="0" fontId="4" fillId="0" borderId="0" xfId="5" applyFont="1" applyFill="1" applyAlignment="1">
      <alignment horizontal="left"/>
    </xf>
    <xf numFmtId="49" fontId="4" fillId="0" borderId="0" xfId="5" applyNumberFormat="1" applyFont="1" applyFill="1" applyAlignment="1">
      <alignment horizontal="center"/>
    </xf>
    <xf numFmtId="0" fontId="4" fillId="0" borderId="0" xfId="5" applyFont="1" applyFill="1" applyAlignment="1">
      <alignment horizontal="center"/>
    </xf>
    <xf numFmtId="0" fontId="4" fillId="0" borderId="0" xfId="5" applyFont="1" applyFill="1" applyAlignment="1">
      <alignment horizontal="right"/>
    </xf>
    <xf numFmtId="0" fontId="5" fillId="0" borderId="0" xfId="5" applyFont="1" applyFill="1" applyAlignment="1">
      <alignment horizontal="center"/>
    </xf>
    <xf numFmtId="0" fontId="5" fillId="0" borderId="0" xfId="5" applyFont="1" applyFill="1"/>
    <xf numFmtId="49" fontId="8" fillId="0" borderId="1" xfId="5" applyNumberFormat="1" applyFont="1" applyFill="1" applyBorder="1" applyAlignment="1">
      <alignment horizontal="center" vertical="center" wrapText="1"/>
    </xf>
    <xf numFmtId="0" fontId="8" fillId="0" borderId="0" xfId="5" applyFont="1" applyFill="1"/>
    <xf numFmtId="49" fontId="7" fillId="0" borderId="1" xfId="5" applyNumberFormat="1" applyFont="1" applyFill="1" applyBorder="1" applyAlignment="1">
      <alignment horizontal="left" vertical="center" wrapText="1"/>
    </xf>
    <xf numFmtId="49" fontId="7" fillId="0" borderId="1" xfId="5" applyNumberFormat="1" applyFont="1" applyFill="1" applyBorder="1" applyAlignment="1">
      <alignment horizontal="center" vertical="center" wrapText="1"/>
    </xf>
    <xf numFmtId="0" fontId="7" fillId="0" borderId="0" xfId="5" applyFont="1" applyFill="1"/>
    <xf numFmtId="49" fontId="9" fillId="4" borderId="1" xfId="5" applyNumberFormat="1" applyFont="1" applyFill="1" applyBorder="1" applyAlignment="1">
      <alignment horizontal="left" vertical="center" wrapText="1"/>
    </xf>
    <xf numFmtId="49" fontId="9" fillId="4" borderId="1" xfId="5" applyNumberFormat="1" applyFont="1" applyFill="1" applyBorder="1" applyAlignment="1">
      <alignment horizontal="center" vertical="center" wrapText="1"/>
    </xf>
    <xf numFmtId="49" fontId="10" fillId="4" borderId="1" xfId="5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left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0" xfId="5" applyFont="1" applyFill="1"/>
    <xf numFmtId="49" fontId="10" fillId="0" borderId="1" xfId="5" applyNumberFormat="1" applyFont="1" applyFill="1" applyBorder="1" applyAlignment="1">
      <alignment horizontal="left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left" vertical="center" wrapText="1"/>
    </xf>
    <xf numFmtId="167" fontId="8" fillId="0" borderId="1" xfId="5" applyNumberFormat="1" applyFont="1" applyFill="1" applyBorder="1" applyAlignment="1">
      <alignment horizontal="right" vertical="center" wrapText="1"/>
    </xf>
    <xf numFmtId="49" fontId="8" fillId="0" borderId="1" xfId="5" applyNumberFormat="1" applyFont="1" applyFill="1" applyBorder="1" applyAlignment="1">
      <alignment horizontal="left" vertical="center" wrapText="1" indent="2"/>
    </xf>
    <xf numFmtId="167" fontId="7" fillId="0" borderId="0" xfId="5" applyNumberFormat="1" applyFont="1" applyFill="1"/>
    <xf numFmtId="0" fontId="8" fillId="0" borderId="1" xfId="5" applyFont="1" applyFill="1" applyBorder="1" applyAlignment="1">
      <alignment horizontal="left" vertical="center" wrapText="1"/>
    </xf>
    <xf numFmtId="49" fontId="8" fillId="3" borderId="1" xfId="5" applyNumberFormat="1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left" vertical="center" wrapText="1"/>
    </xf>
    <xf numFmtId="49" fontId="10" fillId="2" borderId="1" xfId="5" applyNumberFormat="1" applyFont="1" applyFill="1" applyBorder="1" applyAlignment="1">
      <alignment horizontal="left" vertical="center" wrapText="1"/>
    </xf>
    <xf numFmtId="49" fontId="8" fillId="3" borderId="1" xfId="5" applyNumberFormat="1" applyFont="1" applyFill="1" applyBorder="1" applyAlignment="1">
      <alignment horizontal="left" vertical="center" wrapText="1"/>
    </xf>
    <xf numFmtId="167" fontId="9" fillId="0" borderId="0" xfId="5" applyNumberFormat="1" applyFont="1" applyFill="1"/>
    <xf numFmtId="49" fontId="9" fillId="4" borderId="1" xfId="5" applyNumberFormat="1" applyFont="1" applyFill="1" applyBorder="1" applyAlignment="1">
      <alignment vertical="center" wrapText="1"/>
    </xf>
    <xf numFmtId="49" fontId="9" fillId="4" borderId="1" xfId="2" applyNumberFormat="1" applyFont="1" applyFill="1" applyBorder="1" applyAlignment="1" applyProtection="1">
      <alignment horizontal="center" vertical="center" wrapText="1"/>
    </xf>
    <xf numFmtId="49" fontId="10" fillId="4" borderId="1" xfId="2" applyNumberFormat="1" applyFont="1" applyFill="1" applyBorder="1" applyAlignment="1" applyProtection="1">
      <alignment horizontal="center" vertical="center" wrapText="1"/>
    </xf>
    <xf numFmtId="0" fontId="7" fillId="0" borderId="1" xfId="5" applyFont="1" applyFill="1" applyBorder="1" applyAlignment="1">
      <alignment horizontal="left" vertical="center" wrapText="1"/>
    </xf>
    <xf numFmtId="49" fontId="7" fillId="2" borderId="1" xfId="2" applyNumberFormat="1" applyFont="1" applyFill="1" applyBorder="1" applyAlignment="1" applyProtection="1">
      <alignment horizontal="center" vertical="center" wrapText="1"/>
    </xf>
    <xf numFmtId="49" fontId="10" fillId="2" borderId="1" xfId="2" applyNumberFormat="1" applyFont="1" applyFill="1" applyBorder="1" applyAlignment="1" applyProtection="1">
      <alignment horizontal="center" vertical="center" wrapText="1"/>
    </xf>
    <xf numFmtId="49" fontId="8" fillId="2" borderId="1" xfId="2" applyNumberFormat="1" applyFont="1" applyFill="1" applyBorder="1" applyAlignment="1" applyProtection="1">
      <alignment horizontal="center" vertical="center" wrapText="1"/>
    </xf>
    <xf numFmtId="0" fontId="10" fillId="0" borderId="0" xfId="5" applyFont="1" applyFill="1"/>
    <xf numFmtId="49" fontId="7" fillId="3" borderId="1" xfId="5" applyNumberFormat="1" applyFont="1" applyFill="1" applyBorder="1" applyAlignment="1">
      <alignment horizontal="left" vertical="center" wrapText="1"/>
    </xf>
    <xf numFmtId="49" fontId="7" fillId="3" borderId="1" xfId="5" applyNumberFormat="1" applyFont="1" applyFill="1" applyBorder="1" applyAlignment="1">
      <alignment horizontal="center" vertical="center" wrapText="1"/>
    </xf>
    <xf numFmtId="49" fontId="10" fillId="3" borderId="1" xfId="5" applyNumberFormat="1" applyFont="1" applyFill="1" applyBorder="1" applyAlignment="1">
      <alignment horizontal="left" vertical="center" wrapText="1"/>
    </xf>
    <xf numFmtId="49" fontId="10" fillId="3" borderId="1" xfId="5" applyNumberFormat="1" applyFont="1" applyFill="1" applyBorder="1" applyAlignment="1">
      <alignment horizontal="center" vertical="center" wrapText="1"/>
    </xf>
    <xf numFmtId="49" fontId="8" fillId="3" borderId="1" xfId="5" applyNumberFormat="1" applyFont="1" applyFill="1" applyBorder="1" applyAlignment="1">
      <alignment horizontal="left" vertical="center" wrapText="1" indent="2"/>
    </xf>
    <xf numFmtId="167" fontId="8" fillId="0" borderId="0" xfId="5" applyNumberFormat="1" applyFont="1" applyFill="1"/>
    <xf numFmtId="49" fontId="11" fillId="2" borderId="1" xfId="2" applyNumberFormat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left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left" vertical="center" wrapText="1"/>
    </xf>
    <xf numFmtId="49" fontId="13" fillId="2" borderId="1" xfId="2" applyNumberFormat="1" applyFont="1" applyFill="1" applyBorder="1" applyAlignment="1">
      <alignment horizontal="center" vertical="center" wrapText="1"/>
    </xf>
    <xf numFmtId="167" fontId="10" fillId="0" borderId="0" xfId="5" applyNumberFormat="1" applyFont="1" applyFill="1"/>
    <xf numFmtId="0" fontId="8" fillId="0" borderId="1" xfId="5" applyFont="1" applyFill="1" applyBorder="1" applyAlignment="1">
      <alignment horizontal="center"/>
    </xf>
    <xf numFmtId="0" fontId="10" fillId="0" borderId="1" xfId="5" applyFont="1" applyFill="1" applyBorder="1" applyAlignment="1">
      <alignment horizontal="center"/>
    </xf>
    <xf numFmtId="0" fontId="10" fillId="2" borderId="1" xfId="5" applyFont="1" applyFill="1" applyBorder="1" applyAlignment="1">
      <alignment horizontal="center"/>
    </xf>
    <xf numFmtId="0" fontId="8" fillId="2" borderId="1" xfId="5" applyFont="1" applyFill="1" applyBorder="1" applyAlignment="1">
      <alignment horizont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wrapText="1" indent="2"/>
    </xf>
    <xf numFmtId="0" fontId="13" fillId="0" borderId="1" xfId="2" applyFont="1" applyBorder="1" applyAlignment="1">
      <alignment horizontal="left" wrapText="1" indent="2"/>
    </xf>
    <xf numFmtId="0" fontId="9" fillId="4" borderId="1" xfId="2" applyFont="1" applyFill="1" applyBorder="1" applyAlignment="1">
      <alignment horizontal="left" vertical="center" wrapText="1"/>
    </xf>
    <xf numFmtId="0" fontId="10" fillId="4" borderId="1" xfId="5" applyFont="1" applyFill="1" applyBorder="1" applyAlignment="1">
      <alignment horizontal="center"/>
    </xf>
    <xf numFmtId="49" fontId="9" fillId="4" borderId="1" xfId="2" applyNumberFormat="1" applyFont="1" applyFill="1" applyBorder="1" applyAlignment="1">
      <alignment horizontal="center" vertical="center" wrapText="1"/>
    </xf>
    <xf numFmtId="0" fontId="9" fillId="4" borderId="1" xfId="2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left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left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6" fillId="0" borderId="0" xfId="3" applyFont="1" applyFill="1" applyAlignment="1"/>
    <xf numFmtId="0" fontId="6" fillId="0" borderId="0" xfId="3" applyFont="1" applyFill="1" applyAlignment="1">
      <alignment wrapText="1"/>
    </xf>
    <xf numFmtId="0" fontId="6" fillId="0" borderId="0" xfId="3" applyFont="1" applyAlignment="1"/>
    <xf numFmtId="0" fontId="6" fillId="0" borderId="0" xfId="3" applyFont="1" applyAlignment="1">
      <alignment wrapText="1"/>
    </xf>
    <xf numFmtId="0" fontId="6" fillId="0" borderId="0" xfId="0" applyFont="1" applyFill="1"/>
    <xf numFmtId="0" fontId="6" fillId="0" borderId="0" xfId="0" applyFont="1"/>
    <xf numFmtId="0" fontId="6" fillId="0" borderId="0" xfId="3" applyFont="1"/>
    <xf numFmtId="0" fontId="6" fillId="3" borderId="0" xfId="3" applyFont="1" applyFill="1" applyAlignment="1">
      <alignment wrapText="1"/>
    </xf>
    <xf numFmtId="0" fontId="4" fillId="0" borderId="0" xfId="1" applyFont="1" applyFill="1"/>
    <xf numFmtId="0" fontId="13" fillId="0" borderId="1" xfId="2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left" wrapText="1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vertical="center" wrapText="1"/>
    </xf>
    <xf numFmtId="0" fontId="13" fillId="3" borderId="1" xfId="1" applyFont="1" applyFill="1" applyBorder="1" applyAlignment="1">
      <alignment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1" fillId="3" borderId="3" xfId="1" applyFont="1" applyFill="1" applyBorder="1" applyAlignment="1">
      <alignment horizontal="left" vertical="center" wrapText="1"/>
    </xf>
    <xf numFmtId="49" fontId="7" fillId="3" borderId="3" xfId="5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9" fontId="8" fillId="0" borderId="1" xfId="5" applyNumberFormat="1" applyFont="1" applyFill="1" applyBorder="1" applyAlignment="1">
      <alignment horizontal="left" vertical="center" wrapText="1"/>
    </xf>
    <xf numFmtId="169" fontId="8" fillId="0" borderId="1" xfId="5" applyNumberFormat="1" applyFont="1" applyFill="1" applyBorder="1" applyAlignment="1">
      <alignment horizontal="left" vertical="center" wrapText="1" indent="2"/>
    </xf>
    <xf numFmtId="169" fontId="8" fillId="3" borderId="1" xfId="5" applyNumberFormat="1" applyFont="1" applyFill="1" applyBorder="1" applyAlignment="1">
      <alignment horizontal="left" vertic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169" fontId="8" fillId="3" borderId="1" xfId="5" applyNumberFormat="1" applyFont="1" applyFill="1" applyBorder="1" applyAlignment="1">
      <alignment horizontal="left" vertical="center" wrapText="1" indent="2"/>
    </xf>
    <xf numFmtId="0" fontId="7" fillId="4" borderId="1" xfId="1" applyFont="1" applyFill="1" applyBorder="1"/>
    <xf numFmtId="0" fontId="8" fillId="4" borderId="1" xfId="1" applyFont="1" applyFill="1" applyBorder="1" applyAlignment="1">
      <alignment horizontal="center"/>
    </xf>
    <xf numFmtId="0" fontId="8" fillId="4" borderId="1" xfId="1" applyFont="1" applyFill="1" applyBorder="1"/>
    <xf numFmtId="167" fontId="8" fillId="0" borderId="1" xfId="5" applyNumberFormat="1" applyFont="1" applyFill="1" applyBorder="1" applyAlignment="1">
      <alignment vertical="center" wrapText="1"/>
    </xf>
    <xf numFmtId="0" fontId="8" fillId="0" borderId="1" xfId="5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left" wrapText="1" indent="2"/>
    </xf>
    <xf numFmtId="0" fontId="11" fillId="0" borderId="1" xfId="2" applyFont="1" applyFill="1" applyBorder="1" applyAlignment="1">
      <alignment horizontal="left" vertical="center" wrapText="1"/>
    </xf>
    <xf numFmtId="0" fontId="6" fillId="0" borderId="0" xfId="3" applyFont="1" applyFill="1"/>
    <xf numFmtId="0" fontId="15" fillId="0" borderId="0" xfId="5" applyFont="1" applyFill="1"/>
    <xf numFmtId="0" fontId="12" fillId="0" borderId="1" xfId="2" applyFont="1" applyFill="1" applyBorder="1" applyAlignment="1">
      <alignment horizontal="left" vertical="center" wrapText="1"/>
    </xf>
    <xf numFmtId="49" fontId="10" fillId="0" borderId="3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0" fontId="4" fillId="0" borderId="0" xfId="0" applyFont="1" applyFill="1"/>
    <xf numFmtId="0" fontId="4" fillId="0" borderId="0" xfId="0" applyFont="1" applyFill="1" applyBorder="1"/>
    <xf numFmtId="167" fontId="8" fillId="0" borderId="1" xfId="1" applyNumberFormat="1" applyFont="1" applyFill="1" applyBorder="1" applyAlignment="1">
      <alignment vertical="center" wrapText="1"/>
    </xf>
    <xf numFmtId="0" fontId="8" fillId="0" borderId="0" xfId="0" applyFont="1"/>
    <xf numFmtId="49" fontId="13" fillId="0" borderId="1" xfId="0" applyNumberFormat="1" applyFont="1" applyFill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left" wrapText="1"/>
    </xf>
    <xf numFmtId="49" fontId="8" fillId="0" borderId="4" xfId="5" applyNumberFormat="1" applyFont="1" applyFill="1" applyBorder="1" applyAlignment="1">
      <alignment horizontal="center" vertical="center" wrapText="1"/>
    </xf>
    <xf numFmtId="49" fontId="16" fillId="0" borderId="1" xfId="5" applyNumberFormat="1" applyFont="1" applyFill="1" applyBorder="1" applyAlignment="1">
      <alignment horizontal="left" vertical="center" wrapText="1"/>
    </xf>
    <xf numFmtId="49" fontId="16" fillId="0" borderId="1" xfId="5" applyNumberFormat="1" applyFont="1" applyFill="1" applyBorder="1" applyAlignment="1">
      <alignment horizontal="left" vertical="center" wrapText="1" indent="2"/>
    </xf>
    <xf numFmtId="0" fontId="17" fillId="0" borderId="1" xfId="0" applyFont="1" applyFill="1" applyBorder="1" applyAlignment="1">
      <alignment vertical="center" wrapText="1"/>
    </xf>
    <xf numFmtId="0" fontId="16" fillId="0" borderId="1" xfId="5" applyFont="1" applyFill="1" applyBorder="1" applyAlignment="1">
      <alignment horizontal="left" vertical="center" wrapText="1"/>
    </xf>
    <xf numFmtId="168" fontId="16" fillId="0" borderId="1" xfId="0" applyNumberFormat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vertical="center" wrapText="1"/>
    </xf>
    <xf numFmtId="0" fontId="13" fillId="0" borderId="3" xfId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49" fontId="9" fillId="5" borderId="1" xfId="5" applyNumberFormat="1" applyFont="1" applyFill="1" applyBorder="1" applyAlignment="1">
      <alignment horizontal="left" vertical="center" wrapText="1"/>
    </xf>
    <xf numFmtId="49" fontId="9" fillId="5" borderId="1" xfId="5" applyNumberFormat="1" applyFont="1" applyFill="1" applyBorder="1" applyAlignment="1">
      <alignment horizontal="center" vertical="center" wrapText="1"/>
    </xf>
    <xf numFmtId="49" fontId="7" fillId="0" borderId="1" xfId="5" applyNumberFormat="1" applyFont="1" applyFill="1" applyBorder="1" applyAlignment="1">
      <alignment vertical="center" wrapText="1"/>
    </xf>
    <xf numFmtId="49" fontId="8" fillId="0" borderId="1" xfId="5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8" fillId="0" borderId="1" xfId="1" applyFont="1" applyBorder="1"/>
    <xf numFmtId="0" fontId="8" fillId="0" borderId="1" xfId="1" applyFont="1" applyBorder="1" applyAlignment="1">
      <alignment horizontal="center"/>
    </xf>
    <xf numFmtId="165" fontId="8" fillId="0" borderId="1" xfId="1" applyNumberFormat="1" applyFont="1" applyBorder="1" applyAlignment="1"/>
    <xf numFmtId="165" fontId="8" fillId="0" borderId="1" xfId="1" applyNumberFormat="1" applyFont="1" applyFill="1" applyBorder="1" applyAlignment="1">
      <alignment horizontal="right" vertical="center" wrapText="1"/>
    </xf>
    <xf numFmtId="0" fontId="6" fillId="0" borderId="0" xfId="4" applyFont="1"/>
    <xf numFmtId="0" fontId="8" fillId="0" borderId="0" xfId="4" applyFont="1"/>
    <xf numFmtId="166" fontId="8" fillId="0" borderId="0" xfId="4" applyNumberFormat="1" applyFont="1"/>
    <xf numFmtId="0" fontId="8" fillId="0" borderId="0" xfId="4" applyFont="1" applyAlignment="1">
      <alignment horizontal="right"/>
    </xf>
    <xf numFmtId="0" fontId="4" fillId="0" borderId="0" xfId="4" applyFont="1"/>
    <xf numFmtId="0" fontId="4" fillId="0" borderId="1" xfId="3" applyFont="1" applyBorder="1" applyAlignment="1">
      <alignment horizontal="center" vertical="center" wrapText="1"/>
    </xf>
    <xf numFmtId="0" fontId="19" fillId="0" borderId="1" xfId="4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4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4" fillId="3" borderId="1" xfId="4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167" fontId="8" fillId="0" borderId="0" xfId="4" applyNumberFormat="1" applyFont="1"/>
    <xf numFmtId="0" fontId="8" fillId="3" borderId="0" xfId="4" applyFont="1" applyFill="1"/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4" applyFont="1"/>
    <xf numFmtId="0" fontId="4" fillId="0" borderId="0" xfId="3" applyFont="1"/>
    <xf numFmtId="0" fontId="8" fillId="0" borderId="0" xfId="1" applyFont="1" applyAlignment="1">
      <alignment horizontal="left"/>
    </xf>
    <xf numFmtId="0" fontId="8" fillId="0" borderId="1" xfId="1" applyFont="1" applyBorder="1" applyAlignment="1">
      <alignment horizontal="left" vertical="center" wrapText="1"/>
    </xf>
    <xf numFmtId="167" fontId="8" fillId="0" borderId="1" xfId="1" applyNumberFormat="1" applyFont="1" applyBorder="1" applyAlignment="1">
      <alignment horizontal="center" vertical="center" wrapText="1"/>
    </xf>
    <xf numFmtId="164" fontId="8" fillId="0" borderId="0" xfId="1" applyNumberFormat="1" applyFont="1"/>
    <xf numFmtId="167" fontId="10" fillId="0" borderId="1" xfId="1" applyNumberFormat="1" applyFont="1" applyBorder="1" applyAlignment="1">
      <alignment horizontal="center" vertical="center" wrapText="1"/>
    </xf>
    <xf numFmtId="164" fontId="10" fillId="0" borderId="0" xfId="1" applyNumberFormat="1" applyFont="1"/>
    <xf numFmtId="0" fontId="10" fillId="0" borderId="0" xfId="1" applyFont="1"/>
    <xf numFmtId="0" fontId="7" fillId="0" borderId="1" xfId="1" applyFont="1" applyBorder="1" applyAlignment="1">
      <alignment horizontal="left" vertical="center" wrapText="1"/>
    </xf>
    <xf numFmtId="164" fontId="7" fillId="0" borderId="0" xfId="1" applyNumberFormat="1" applyFont="1"/>
    <xf numFmtId="0" fontId="7" fillId="0" borderId="0" xfId="1" applyFont="1"/>
    <xf numFmtId="0" fontId="4" fillId="0" borderId="0" xfId="1" applyFont="1" applyAlignment="1">
      <alignment horizontal="left"/>
    </xf>
    <xf numFmtId="0" fontId="7" fillId="3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left" vertical="top" wrapText="1"/>
    </xf>
    <xf numFmtId="49" fontId="8" fillId="0" borderId="1" xfId="5" applyNumberFormat="1" applyFont="1" applyBorder="1" applyAlignment="1">
      <alignment horizontal="left" vertical="center" wrapText="1" indent="2"/>
    </xf>
    <xf numFmtId="0" fontId="11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5" fillId="0" borderId="0" xfId="0" applyFont="1"/>
    <xf numFmtId="0" fontId="2" fillId="0" borderId="0" xfId="3"/>
    <xf numFmtId="0" fontId="2" fillId="0" borderId="0" xfId="3" applyAlignment="1">
      <alignment horizontal="left"/>
    </xf>
    <xf numFmtId="0" fontId="2" fillId="0" borderId="0" xfId="3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4" fillId="0" borderId="0" xfId="3" applyFont="1" applyAlignment="1">
      <alignment horizontal="left"/>
    </xf>
    <xf numFmtId="49" fontId="11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21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/>
    </xf>
    <xf numFmtId="0" fontId="5" fillId="6" borderId="1" xfId="4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top"/>
    </xf>
    <xf numFmtId="0" fontId="26" fillId="6" borderId="1" xfId="0" applyFont="1" applyFill="1" applyBorder="1" applyAlignment="1">
      <alignment horizontal="left" vertical="center" wrapText="1"/>
    </xf>
    <xf numFmtId="0" fontId="5" fillId="6" borderId="1" xfId="4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/>
    </xf>
    <xf numFmtId="0" fontId="11" fillId="6" borderId="1" xfId="1" applyFont="1" applyFill="1" applyBorder="1" applyAlignment="1">
      <alignment vertical="center" wrapText="1"/>
    </xf>
    <xf numFmtId="0" fontId="11" fillId="6" borderId="1" xfId="1" applyFont="1" applyFill="1" applyBorder="1" applyAlignment="1">
      <alignment horizontal="center" vertical="center" wrapText="1"/>
    </xf>
    <xf numFmtId="49" fontId="7" fillId="6" borderId="1" xfId="5" applyNumberFormat="1" applyFont="1" applyFill="1" applyBorder="1" applyAlignment="1">
      <alignment horizontal="left" vertical="center" wrapText="1"/>
    </xf>
    <xf numFmtId="49" fontId="7" fillId="6" borderId="1" xfId="5" applyNumberFormat="1" applyFont="1" applyFill="1" applyBorder="1" applyAlignment="1">
      <alignment horizontal="center" vertical="center" wrapText="1"/>
    </xf>
    <xf numFmtId="49" fontId="8" fillId="6" borderId="1" xfId="5" applyNumberFormat="1" applyFont="1" applyFill="1" applyBorder="1" applyAlignment="1">
      <alignment horizontal="center" vertical="center" wrapText="1"/>
    </xf>
    <xf numFmtId="0" fontId="4" fillId="0" borderId="0" xfId="0" applyFont="1"/>
    <xf numFmtId="0" fontId="8" fillId="0" borderId="1" xfId="1" applyFont="1" applyFill="1" applyBorder="1" applyAlignment="1">
      <alignment vertical="center" wrapText="1"/>
    </xf>
    <xf numFmtId="49" fontId="10" fillId="3" borderId="1" xfId="5" applyNumberFormat="1" applyFont="1" applyFill="1" applyBorder="1" applyAlignment="1">
      <alignment horizontal="left" vertical="center" wrapText="1" indent="2"/>
    </xf>
    <xf numFmtId="0" fontId="8" fillId="0" borderId="0" xfId="5" applyFont="1"/>
    <xf numFmtId="0" fontId="8" fillId="0" borderId="0" xfId="5" applyFont="1" applyAlignment="1">
      <alignment horizontal="center"/>
    </xf>
    <xf numFmtId="49" fontId="8" fillId="0" borderId="0" xfId="5" applyNumberFormat="1" applyFont="1" applyAlignment="1">
      <alignment horizontal="center"/>
    </xf>
    <xf numFmtId="0" fontId="6" fillId="0" borderId="0" xfId="5" applyFont="1"/>
    <xf numFmtId="0" fontId="8" fillId="0" borderId="0" xfId="5" applyFont="1" applyAlignment="1">
      <alignment horizontal="left"/>
    </xf>
    <xf numFmtId="0" fontId="6" fillId="0" borderId="0" xfId="5" applyFont="1" applyAlignment="1">
      <alignment horizontal="left"/>
    </xf>
    <xf numFmtId="0" fontId="7" fillId="0" borderId="0" xfId="5" applyFont="1"/>
    <xf numFmtId="0" fontId="7" fillId="0" borderId="0" xfId="5" applyFont="1" applyAlignment="1">
      <alignment horizontal="center"/>
    </xf>
    <xf numFmtId="49" fontId="8" fillId="0" borderId="1" xfId="5" applyNumberFormat="1" applyFont="1" applyBorder="1" applyAlignment="1">
      <alignment horizontal="center" vertical="center" wrapText="1"/>
    </xf>
    <xf numFmtId="0" fontId="28" fillId="0" borderId="0" xfId="5" applyFont="1"/>
    <xf numFmtId="49" fontId="9" fillId="0" borderId="1" xfId="5" applyNumberFormat="1" applyFont="1" applyBorder="1" applyAlignment="1">
      <alignment horizontal="left" vertical="center" wrapText="1"/>
    </xf>
    <xf numFmtId="49" fontId="9" fillId="0" borderId="1" xfId="5" applyNumberFormat="1" applyFont="1" applyBorder="1" applyAlignment="1">
      <alignment horizontal="center" vertical="center" wrapText="1"/>
    </xf>
    <xf numFmtId="0" fontId="29" fillId="0" borderId="0" xfId="5" applyFont="1"/>
    <xf numFmtId="49" fontId="7" fillId="0" borderId="1" xfId="5" applyNumberFormat="1" applyFont="1" applyBorder="1" applyAlignment="1">
      <alignment horizontal="left" vertical="center" wrapText="1"/>
    </xf>
    <xf numFmtId="49" fontId="7" fillId="0" borderId="1" xfId="5" applyNumberFormat="1" applyFont="1" applyBorder="1" applyAlignment="1">
      <alignment horizontal="center" vertical="center" wrapText="1"/>
    </xf>
    <xf numFmtId="49" fontId="10" fillId="0" borderId="1" xfId="5" applyNumberFormat="1" applyFont="1" applyBorder="1" applyAlignment="1">
      <alignment horizontal="left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167" fontId="8" fillId="0" borderId="1" xfId="5" applyNumberFormat="1" applyFont="1" applyBorder="1" applyAlignment="1">
      <alignment horizontal="right" vertical="center" wrapText="1"/>
    </xf>
    <xf numFmtId="49" fontId="8" fillId="0" borderId="1" xfId="5" applyNumberFormat="1" applyFont="1" applyBorder="1" applyAlignment="1">
      <alignment horizontal="left" vertical="center" wrapText="1"/>
    </xf>
    <xf numFmtId="0" fontId="30" fillId="0" borderId="0" xfId="5" applyFont="1"/>
    <xf numFmtId="49" fontId="10" fillId="4" borderId="1" xfId="2" applyNumberFormat="1" applyFont="1" applyFill="1" applyBorder="1" applyAlignment="1">
      <alignment horizontal="center"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7" fillId="0" borderId="1" xfId="5" applyFont="1" applyBorder="1" applyAlignment="1">
      <alignment horizontal="left" vertical="center" wrapText="1"/>
    </xf>
    <xf numFmtId="49" fontId="10" fillId="2" borderId="1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0" fontId="31" fillId="0" borderId="0" xfId="5" applyFont="1"/>
    <xf numFmtId="0" fontId="1" fillId="0" borderId="0" xfId="5" applyFont="1"/>
    <xf numFmtId="0" fontId="10" fillId="0" borderId="1" xfId="5" applyFont="1" applyBorder="1" applyAlignment="1">
      <alignment horizontal="left" vertical="center" wrapText="1"/>
    </xf>
    <xf numFmtId="0" fontId="10" fillId="0" borderId="1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left" vertical="center" wrapText="1"/>
    </xf>
    <xf numFmtId="0" fontId="8" fillId="0" borderId="1" xfId="5" applyFont="1" applyBorder="1" applyAlignment="1">
      <alignment horizontal="center" vertical="center" wrapText="1"/>
    </xf>
    <xf numFmtId="0" fontId="10" fillId="0" borderId="0" xfId="5" applyFont="1"/>
    <xf numFmtId="0" fontId="13" fillId="0" borderId="1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left" wrapText="1"/>
    </xf>
    <xf numFmtId="0" fontId="32" fillId="0" borderId="0" xfId="5" applyFont="1"/>
    <xf numFmtId="0" fontId="10" fillId="0" borderId="1" xfId="5" applyFont="1" applyBorder="1" applyAlignment="1">
      <alignment horizontal="center"/>
    </xf>
    <xf numFmtId="0" fontId="8" fillId="0" borderId="1" xfId="5" applyFont="1" applyBorder="1" applyAlignment="1">
      <alignment horizontal="center"/>
    </xf>
    <xf numFmtId="0" fontId="13" fillId="0" borderId="1" xfId="2" applyFont="1" applyBorder="1" applyAlignment="1">
      <alignment horizontal="left" vertical="center" wrapText="1" indent="2"/>
    </xf>
    <xf numFmtId="49" fontId="8" fillId="0" borderId="1" xfId="5" applyNumberFormat="1" applyFont="1" applyBorder="1" applyAlignment="1">
      <alignment vertical="top" wrapText="1"/>
    </xf>
    <xf numFmtId="0" fontId="9" fillId="4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left" vertical="center" wrapText="1"/>
    </xf>
    <xf numFmtId="49" fontId="9" fillId="0" borderId="1" xfId="2" applyNumberFormat="1" applyFont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49" fontId="10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/>
    </xf>
    <xf numFmtId="0" fontId="9" fillId="0" borderId="0" xfId="5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/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vertical="center" wrapText="1"/>
    </xf>
    <xf numFmtId="0" fontId="12" fillId="0" borderId="1" xfId="1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3" xfId="1" applyFont="1" applyBorder="1" applyAlignment="1">
      <alignment horizontal="center" vertical="center" wrapText="1"/>
    </xf>
    <xf numFmtId="49" fontId="13" fillId="0" borderId="3" xfId="1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 wrapText="1"/>
    </xf>
    <xf numFmtId="0" fontId="7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/>
    <xf numFmtId="168" fontId="16" fillId="0" borderId="1" xfId="0" applyNumberFormat="1" applyFont="1" applyBorder="1" applyAlignment="1">
      <alignment horizontal="left" vertical="center" wrapText="1"/>
    </xf>
    <xf numFmtId="49" fontId="16" fillId="0" borderId="1" xfId="5" applyNumberFormat="1" applyFont="1" applyBorder="1" applyAlignment="1">
      <alignment horizontal="left" vertical="center" wrapText="1"/>
    </xf>
    <xf numFmtId="49" fontId="16" fillId="0" borderId="1" xfId="5" applyNumberFormat="1" applyFont="1" applyBorder="1" applyAlignment="1">
      <alignment horizontal="left" vertical="center" wrapText="1" indent="2"/>
    </xf>
    <xf numFmtId="0" fontId="17" fillId="0" borderId="1" xfId="0" applyFont="1" applyBorder="1" applyAlignment="1">
      <alignment vertical="center" wrapText="1"/>
    </xf>
    <xf numFmtId="0" fontId="16" fillId="0" borderId="1" xfId="5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 indent="2"/>
    </xf>
    <xf numFmtId="49" fontId="8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vertical="center" wrapText="1"/>
    </xf>
    <xf numFmtId="167" fontId="8" fillId="2" borderId="1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3" fillId="0" borderId="1" xfId="1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49" fontId="8" fillId="0" borderId="1" xfId="5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0" borderId="0" xfId="4" applyFont="1" applyAlignment="1">
      <alignment horizontal="center"/>
    </xf>
    <xf numFmtId="170" fontId="5" fillId="6" borderId="1" xfId="4" applyNumberFormat="1" applyFont="1" applyFill="1" applyBorder="1" applyAlignment="1">
      <alignment horizontal="right" vertical="center" wrapText="1"/>
    </xf>
    <xf numFmtId="170" fontId="21" fillId="6" borderId="1" xfId="4" applyNumberFormat="1" applyFont="1" applyFill="1" applyBorder="1" applyAlignment="1">
      <alignment horizontal="right" vertical="center" wrapText="1"/>
    </xf>
    <xf numFmtId="170" fontId="18" fillId="0" borderId="1" xfId="4" applyNumberFormat="1" applyFont="1" applyBorder="1" applyAlignment="1">
      <alignment horizontal="right" vertical="center" wrapText="1"/>
    </xf>
    <xf numFmtId="170" fontId="22" fillId="6" borderId="1" xfId="4" applyNumberFormat="1" applyFont="1" applyFill="1" applyBorder="1" applyAlignment="1">
      <alignment horizontal="right" vertical="center" wrapText="1"/>
    </xf>
    <xf numFmtId="1" fontId="4" fillId="0" borderId="1" xfId="3" applyNumberFormat="1" applyFont="1" applyBorder="1" applyAlignment="1">
      <alignment horizontal="center" vertical="center"/>
    </xf>
    <xf numFmtId="170" fontId="21" fillId="6" borderId="1" xfId="0" applyNumberFormat="1" applyFont="1" applyFill="1" applyBorder="1" applyAlignment="1">
      <alignment horizontal="right" vertical="center" wrapText="1"/>
    </xf>
    <xf numFmtId="170" fontId="18" fillId="0" borderId="1" xfId="0" applyNumberFormat="1" applyFont="1" applyBorder="1" applyAlignment="1">
      <alignment horizontal="right" vertical="center" wrapText="1"/>
    </xf>
    <xf numFmtId="0" fontId="8" fillId="0" borderId="0" xfId="3" applyFont="1"/>
    <xf numFmtId="0" fontId="16" fillId="0" borderId="0" xfId="3" applyFont="1" applyAlignment="1">
      <alignment wrapText="1"/>
    </xf>
    <xf numFmtId="0" fontId="16" fillId="0" borderId="0" xfId="3" applyFont="1"/>
    <xf numFmtId="0" fontId="8" fillId="0" borderId="0" xfId="3" applyFont="1" applyAlignment="1">
      <alignment wrapText="1"/>
    </xf>
    <xf numFmtId="0" fontId="7" fillId="0" borderId="0" xfId="3" applyFont="1" applyAlignment="1">
      <alignment horizontal="center" vertical="center" wrapText="1"/>
    </xf>
    <xf numFmtId="0" fontId="16" fillId="0" borderId="0" xfId="3" applyFont="1" applyAlignment="1">
      <alignment horizontal="center" vertical="center" wrapText="1"/>
    </xf>
    <xf numFmtId="0" fontId="8" fillId="0" borderId="0" xfId="3" applyFont="1" applyAlignment="1">
      <alignment vertical="center"/>
    </xf>
    <xf numFmtId="0" fontId="7" fillId="0" borderId="1" xfId="3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 wrapText="1"/>
    </xf>
    <xf numFmtId="49" fontId="8" fillId="0" borderId="1" xfId="3" applyNumberFormat="1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2" borderId="1" xfId="3" applyFont="1" applyFill="1" applyBorder="1" applyAlignment="1">
      <alignment horizontal="left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167" fontId="7" fillId="0" borderId="0" xfId="3" applyNumberFormat="1" applyFont="1"/>
    <xf numFmtId="0" fontId="10" fillId="0" borderId="1" xfId="1" applyFont="1" applyBorder="1" applyAlignment="1">
      <alignment horizontal="left" vertical="center" wrapText="1"/>
    </xf>
    <xf numFmtId="170" fontId="8" fillId="0" borderId="1" xfId="3" applyNumberFormat="1" applyFont="1" applyBorder="1" applyAlignment="1">
      <alignment horizontal="center" vertical="center"/>
    </xf>
    <xf numFmtId="170" fontId="7" fillId="6" borderId="1" xfId="3" applyNumberFormat="1" applyFont="1" applyFill="1" applyBorder="1" applyAlignment="1">
      <alignment horizontal="center" vertical="center"/>
    </xf>
    <xf numFmtId="170" fontId="8" fillId="0" borderId="1" xfId="3" applyNumberFormat="1" applyFont="1" applyBorder="1" applyAlignment="1">
      <alignment vertical="center"/>
    </xf>
    <xf numFmtId="170" fontId="8" fillId="3" borderId="1" xfId="3" applyNumberFormat="1" applyFont="1" applyFill="1" applyBorder="1" applyAlignment="1">
      <alignment vertical="center"/>
    </xf>
    <xf numFmtId="170" fontId="8" fillId="0" borderId="1" xfId="5" applyNumberFormat="1" applyFont="1" applyBorder="1" applyAlignment="1">
      <alignment horizontal="right" vertical="center" wrapText="1"/>
    </xf>
    <xf numFmtId="170" fontId="11" fillId="0" borderId="1" xfId="1" applyNumberFormat="1" applyFont="1" applyBorder="1" applyAlignment="1">
      <alignment horizontal="center" vertical="center" wrapText="1"/>
    </xf>
    <xf numFmtId="170" fontId="8" fillId="0" borderId="1" xfId="1" applyNumberFormat="1" applyFont="1" applyBorder="1" applyAlignment="1">
      <alignment horizontal="center" vertical="center" wrapText="1"/>
    </xf>
    <xf numFmtId="170" fontId="7" fillId="0" borderId="1" xfId="1" applyNumberFormat="1" applyFont="1" applyBorder="1" applyAlignment="1">
      <alignment horizontal="center" vertical="center" wrapText="1"/>
    </xf>
    <xf numFmtId="170" fontId="4" fillId="0" borderId="1" xfId="3" applyNumberFormat="1" applyFont="1" applyBorder="1" applyAlignment="1">
      <alignment horizontal="center" vertical="center"/>
    </xf>
    <xf numFmtId="170" fontId="5" fillId="6" borderId="1" xfId="3" applyNumberFormat="1" applyFont="1" applyFill="1" applyBorder="1" applyAlignment="1">
      <alignment horizontal="center" vertical="center"/>
    </xf>
    <xf numFmtId="170" fontId="11" fillId="6" borderId="1" xfId="1" applyNumberFormat="1" applyFont="1" applyFill="1" applyBorder="1" applyAlignment="1">
      <alignment vertical="center"/>
    </xf>
    <xf numFmtId="170" fontId="11" fillId="0" borderId="1" xfId="1" applyNumberFormat="1" applyFont="1" applyBorder="1" applyAlignment="1">
      <alignment vertical="center" wrapText="1"/>
    </xf>
    <xf numFmtId="170" fontId="14" fillId="0" borderId="1" xfId="1" applyNumberFormat="1" applyFont="1" applyBorder="1" applyAlignment="1">
      <alignment vertical="center" wrapText="1"/>
    </xf>
    <xf numFmtId="170" fontId="12" fillId="0" borderId="1" xfId="1" applyNumberFormat="1" applyFont="1" applyBorder="1" applyAlignment="1">
      <alignment vertical="center" wrapText="1"/>
    </xf>
    <xf numFmtId="170" fontId="13" fillId="0" borderId="1" xfId="1" applyNumberFormat="1" applyFont="1" applyBorder="1" applyAlignment="1">
      <alignment vertical="center" wrapText="1"/>
    </xf>
    <xf numFmtId="170" fontId="13" fillId="0" borderId="1" xfId="1" applyNumberFormat="1" applyFont="1" applyFill="1" applyBorder="1" applyAlignment="1">
      <alignment vertical="center" wrapText="1"/>
    </xf>
    <xf numFmtId="170" fontId="7" fillId="6" borderId="1" xfId="5" applyNumberFormat="1" applyFont="1" applyFill="1" applyBorder="1" applyAlignment="1">
      <alignment horizontal="right" vertical="center"/>
    </xf>
    <xf numFmtId="170" fontId="9" fillId="4" borderId="1" xfId="5" applyNumberFormat="1" applyFont="1" applyFill="1" applyBorder="1" applyAlignment="1">
      <alignment horizontal="right" vertical="center"/>
    </xf>
    <xf numFmtId="170" fontId="9" fillId="0" borderId="1" xfId="5" applyNumberFormat="1" applyFont="1" applyFill="1" applyBorder="1" applyAlignment="1">
      <alignment horizontal="right" vertical="center" wrapText="1"/>
    </xf>
    <xf numFmtId="170" fontId="7" fillId="0" borderId="1" xfId="5" applyNumberFormat="1" applyFont="1" applyFill="1" applyBorder="1" applyAlignment="1">
      <alignment horizontal="right" vertical="center" wrapText="1"/>
    </xf>
    <xf numFmtId="170" fontId="10" fillId="0" borderId="1" xfId="5" applyNumberFormat="1" applyFont="1" applyFill="1" applyBorder="1" applyAlignment="1">
      <alignment horizontal="right" vertical="center" wrapText="1"/>
    </xf>
    <xf numFmtId="170" fontId="8" fillId="0" borderId="1" xfId="5" applyNumberFormat="1" applyFont="1" applyFill="1" applyBorder="1" applyAlignment="1">
      <alignment horizontal="right" vertical="center" wrapText="1"/>
    </xf>
    <xf numFmtId="170" fontId="9" fillId="4" borderId="1" xfId="5" applyNumberFormat="1" applyFont="1" applyFill="1" applyBorder="1" applyAlignment="1">
      <alignment horizontal="right" vertical="center" wrapText="1"/>
    </xf>
    <xf numFmtId="170" fontId="8" fillId="0" borderId="1" xfId="5" applyNumberFormat="1" applyFont="1" applyFill="1" applyBorder="1" applyAlignment="1">
      <alignment horizontal="right" vertical="center"/>
    </xf>
    <xf numFmtId="170" fontId="9" fillId="4" borderId="1" xfId="2" applyNumberFormat="1" applyFont="1" applyFill="1" applyBorder="1" applyAlignment="1">
      <alignment horizontal="right" vertical="center" wrapText="1"/>
    </xf>
    <xf numFmtId="170" fontId="7" fillId="0" borderId="1" xfId="2" applyNumberFormat="1" applyFont="1" applyFill="1" applyBorder="1" applyAlignment="1">
      <alignment horizontal="right" vertical="center" wrapText="1"/>
    </xf>
    <xf numFmtId="170" fontId="9" fillId="0" borderId="1" xfId="2" applyNumberFormat="1" applyFont="1" applyFill="1" applyBorder="1" applyAlignment="1">
      <alignment horizontal="right" vertical="center" wrapText="1"/>
    </xf>
    <xf numFmtId="170" fontId="10" fillId="0" borderId="1" xfId="2" applyNumberFormat="1" applyFont="1" applyFill="1" applyBorder="1" applyAlignment="1">
      <alignment horizontal="right" vertical="center" wrapText="1"/>
    </xf>
    <xf numFmtId="170" fontId="8" fillId="0" borderId="1" xfId="2" applyNumberFormat="1" applyFont="1" applyFill="1" applyBorder="1" applyAlignment="1">
      <alignment horizontal="right" vertical="center" wrapText="1"/>
    </xf>
    <xf numFmtId="170" fontId="9" fillId="5" borderId="1" xfId="5" applyNumberFormat="1" applyFont="1" applyFill="1" applyBorder="1" applyAlignment="1">
      <alignment horizontal="right" vertical="center" wrapText="1"/>
    </xf>
    <xf numFmtId="170" fontId="9" fillId="0" borderId="1" xfId="5" applyNumberFormat="1" applyFont="1" applyBorder="1" applyAlignment="1">
      <alignment horizontal="right" vertical="center" wrapText="1"/>
    </xf>
    <xf numFmtId="170" fontId="7" fillId="0" borderId="1" xfId="5" applyNumberFormat="1" applyFont="1" applyBorder="1" applyAlignment="1">
      <alignment horizontal="right" vertical="center" wrapText="1"/>
    </xf>
    <xf numFmtId="170" fontId="10" fillId="0" borderId="1" xfId="5" applyNumberFormat="1" applyFont="1" applyBorder="1" applyAlignment="1">
      <alignment horizontal="right" vertical="center" wrapText="1"/>
    </xf>
    <xf numFmtId="170" fontId="8" fillId="0" borderId="1" xfId="5" applyNumberFormat="1" applyFont="1" applyBorder="1" applyAlignment="1">
      <alignment horizontal="right" vertical="center"/>
    </xf>
    <xf numFmtId="170" fontId="9" fillId="0" borderId="1" xfId="2" applyNumberFormat="1" applyFont="1" applyBorder="1" applyAlignment="1">
      <alignment horizontal="right" vertical="center" wrapText="1"/>
    </xf>
    <xf numFmtId="170" fontId="7" fillId="0" borderId="1" xfId="2" applyNumberFormat="1" applyFont="1" applyBorder="1" applyAlignment="1">
      <alignment horizontal="right" vertical="center" wrapText="1"/>
    </xf>
    <xf numFmtId="170" fontId="10" fillId="0" borderId="1" xfId="2" applyNumberFormat="1" applyFont="1" applyBorder="1" applyAlignment="1">
      <alignment horizontal="right" vertical="center" wrapText="1"/>
    </xf>
    <xf numFmtId="170" fontId="8" fillId="0" borderId="1" xfId="2" applyNumberFormat="1" applyFont="1" applyBorder="1" applyAlignment="1">
      <alignment horizontal="right" vertical="center" wrapText="1"/>
    </xf>
    <xf numFmtId="170" fontId="11" fillId="4" borderId="1" xfId="1" applyNumberFormat="1" applyFont="1" applyFill="1" applyBorder="1" applyAlignment="1">
      <alignment vertical="center"/>
    </xf>
    <xf numFmtId="170" fontId="11" fillId="0" borderId="1" xfId="1" applyNumberFormat="1" applyFont="1" applyFill="1" applyBorder="1" applyAlignment="1">
      <alignment vertical="center" wrapText="1"/>
    </xf>
    <xf numFmtId="170" fontId="14" fillId="0" borderId="1" xfId="1" applyNumberFormat="1" applyFont="1" applyFill="1" applyBorder="1" applyAlignment="1">
      <alignment vertical="center" wrapText="1"/>
    </xf>
    <xf numFmtId="170" fontId="12" fillId="0" borderId="1" xfId="1" applyNumberFormat="1" applyFont="1" applyFill="1" applyBorder="1" applyAlignment="1">
      <alignment vertical="center" wrapText="1"/>
    </xf>
    <xf numFmtId="170" fontId="13" fillId="0" borderId="1" xfId="0" applyNumberFormat="1" applyFont="1" applyFill="1" applyBorder="1" applyAlignment="1">
      <alignment vertical="center" wrapText="1"/>
    </xf>
    <xf numFmtId="170" fontId="13" fillId="0" borderId="3" xfId="1" applyNumberFormat="1" applyFont="1" applyFill="1" applyBorder="1" applyAlignment="1">
      <alignment vertical="center" wrapText="1"/>
    </xf>
    <xf numFmtId="170" fontId="11" fillId="0" borderId="3" xfId="1" applyNumberFormat="1" applyFont="1" applyFill="1" applyBorder="1" applyAlignment="1">
      <alignment vertical="center" wrapText="1"/>
    </xf>
    <xf numFmtId="170" fontId="12" fillId="0" borderId="1" xfId="0" applyNumberFormat="1" applyFont="1" applyFill="1" applyBorder="1" applyAlignment="1">
      <alignment vertical="center" wrapText="1"/>
    </xf>
    <xf numFmtId="170" fontId="7" fillId="4" borderId="1" xfId="1" applyNumberFormat="1" applyFont="1" applyFill="1" applyBorder="1" applyAlignment="1"/>
    <xf numFmtId="170" fontId="7" fillId="0" borderId="1" xfId="5" applyNumberFormat="1" applyFont="1" applyFill="1" applyBorder="1" applyAlignment="1">
      <alignment vertical="center" wrapText="1"/>
    </xf>
    <xf numFmtId="170" fontId="9" fillId="0" borderId="1" xfId="5" applyNumberFormat="1" applyFont="1" applyFill="1" applyBorder="1" applyAlignment="1">
      <alignment vertical="center" wrapText="1"/>
    </xf>
    <xf numFmtId="170" fontId="10" fillId="0" borderId="1" xfId="5" applyNumberFormat="1" applyFont="1" applyFill="1" applyBorder="1" applyAlignment="1">
      <alignment vertical="center" wrapText="1"/>
    </xf>
    <xf numFmtId="170" fontId="8" fillId="0" borderId="1" xfId="5" applyNumberFormat="1" applyFont="1" applyFill="1" applyBorder="1" applyAlignment="1">
      <alignment vertical="center" wrapText="1"/>
    </xf>
    <xf numFmtId="170" fontId="8" fillId="0" borderId="4" xfId="5" applyNumberFormat="1" applyFont="1" applyFill="1" applyBorder="1" applyAlignment="1">
      <alignment vertical="center" wrapText="1"/>
    </xf>
    <xf numFmtId="170" fontId="8" fillId="0" borderId="1" xfId="5" applyNumberFormat="1" applyFont="1" applyFill="1" applyBorder="1" applyAlignment="1">
      <alignment vertical="center"/>
    </xf>
    <xf numFmtId="170" fontId="9" fillId="0" borderId="1" xfId="5" applyNumberFormat="1" applyFont="1" applyFill="1" applyBorder="1" applyAlignment="1">
      <alignment vertical="center"/>
    </xf>
    <xf numFmtId="170" fontId="10" fillId="0" borderId="1" xfId="5" applyNumberFormat="1" applyFont="1" applyFill="1" applyBorder="1" applyAlignment="1">
      <alignment vertical="center"/>
    </xf>
    <xf numFmtId="170" fontId="8" fillId="0" borderId="1" xfId="1" applyNumberFormat="1" applyFont="1" applyFill="1" applyBorder="1" applyAlignment="1">
      <alignment vertical="center" wrapText="1"/>
    </xf>
    <xf numFmtId="170" fontId="11" fillId="6" borderId="1" xfId="0" applyNumberFormat="1" applyFont="1" applyFill="1" applyBorder="1" applyAlignment="1">
      <alignment vertical="center"/>
    </xf>
    <xf numFmtId="170" fontId="11" fillId="4" borderId="1" xfId="0" applyNumberFormat="1" applyFont="1" applyFill="1" applyBorder="1" applyAlignment="1">
      <alignment vertical="center"/>
    </xf>
    <xf numFmtId="170" fontId="11" fillId="0" borderId="1" xfId="0" applyNumberFormat="1" applyFont="1" applyBorder="1" applyAlignment="1">
      <alignment vertical="center" wrapText="1"/>
    </xf>
    <xf numFmtId="170" fontId="14" fillId="0" borderId="1" xfId="0" applyNumberFormat="1" applyFont="1" applyBorder="1" applyAlignment="1">
      <alignment vertical="center" wrapText="1"/>
    </xf>
    <xf numFmtId="170" fontId="12" fillId="0" borderId="1" xfId="0" applyNumberFormat="1" applyFont="1" applyBorder="1" applyAlignment="1">
      <alignment vertical="center" wrapText="1"/>
    </xf>
    <xf numFmtId="170" fontId="13" fillId="0" borderId="1" xfId="0" applyNumberFormat="1" applyFont="1" applyBorder="1" applyAlignment="1">
      <alignment vertical="center" wrapText="1"/>
    </xf>
    <xf numFmtId="170" fontId="7" fillId="4" borderId="1" xfId="0" applyNumberFormat="1" applyFont="1" applyFill="1" applyBorder="1"/>
    <xf numFmtId="170" fontId="7" fillId="0" borderId="1" xfId="5" applyNumberFormat="1" applyFont="1" applyBorder="1" applyAlignment="1">
      <alignment vertical="center" wrapText="1"/>
    </xf>
    <xf numFmtId="170" fontId="10" fillId="0" borderId="1" xfId="5" applyNumberFormat="1" applyFont="1" applyBorder="1" applyAlignment="1">
      <alignment vertical="center" wrapText="1"/>
    </xf>
    <xf numFmtId="170" fontId="8" fillId="0" borderId="1" xfId="5" applyNumberFormat="1" applyFont="1" applyBorder="1" applyAlignment="1">
      <alignment vertical="center" wrapText="1"/>
    </xf>
    <xf numFmtId="170" fontId="8" fillId="0" borderId="1" xfId="5" applyNumberFormat="1" applyFont="1" applyBorder="1" applyAlignment="1">
      <alignment vertical="center"/>
    </xf>
    <xf numFmtId="170" fontId="9" fillId="0" borderId="1" xfId="5" applyNumberFormat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49" fontId="8" fillId="0" borderId="1" xfId="5" applyNumberFormat="1" applyFont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49" fontId="16" fillId="3" borderId="1" xfId="5" applyNumberFormat="1" applyFont="1" applyFill="1" applyBorder="1" applyAlignment="1">
      <alignment horizontal="center" vertical="center" wrapText="1"/>
    </xf>
    <xf numFmtId="49" fontId="16" fillId="0" borderId="1" xfId="5" applyNumberFormat="1" applyFont="1" applyFill="1" applyBorder="1" applyAlignment="1">
      <alignment horizontal="center" vertical="center" wrapText="1"/>
    </xf>
    <xf numFmtId="49" fontId="16" fillId="0" borderId="2" xfId="5" applyNumberFormat="1" applyFont="1" applyFill="1" applyBorder="1" applyAlignment="1">
      <alignment horizontal="left" vertical="center" wrapText="1"/>
    </xf>
    <xf numFmtId="49" fontId="34" fillId="0" borderId="1" xfId="5" applyNumberFormat="1" applyFont="1" applyFill="1" applyBorder="1" applyAlignment="1">
      <alignment horizontal="center" vertical="center" wrapText="1"/>
    </xf>
    <xf numFmtId="49" fontId="31" fillId="0" borderId="1" xfId="5" applyNumberFormat="1" applyFont="1" applyFill="1" applyBorder="1" applyAlignment="1">
      <alignment horizontal="center" vertical="center" wrapText="1"/>
    </xf>
    <xf numFmtId="49" fontId="31" fillId="0" borderId="2" xfId="5" applyNumberFormat="1" applyFont="1" applyFill="1" applyBorder="1" applyAlignment="1">
      <alignment horizontal="left" vertical="center" wrapText="1"/>
    </xf>
    <xf numFmtId="49" fontId="31" fillId="0" borderId="11" xfId="5" applyNumberFormat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49" fontId="35" fillId="0" borderId="1" xfId="5" applyNumberFormat="1" applyFont="1" applyFill="1" applyBorder="1" applyAlignment="1">
      <alignment horizontal="left" vertical="center" wrapText="1" indent="2"/>
    </xf>
    <xf numFmtId="0" fontId="35" fillId="0" borderId="1" xfId="5" applyFont="1" applyFill="1" applyBorder="1" applyAlignment="1">
      <alignment horizontal="center"/>
    </xf>
    <xf numFmtId="49" fontId="35" fillId="0" borderId="1" xfId="5" applyNumberFormat="1" applyFont="1" applyFill="1" applyBorder="1" applyAlignment="1">
      <alignment horizontal="center" vertical="center" wrapText="1"/>
    </xf>
    <xf numFmtId="170" fontId="35" fillId="0" borderId="1" xfId="5" applyNumberFormat="1" applyFont="1" applyFill="1" applyBorder="1" applyAlignment="1">
      <alignment horizontal="right" vertical="center"/>
    </xf>
    <xf numFmtId="0" fontId="13" fillId="0" borderId="1" xfId="1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49" fontId="7" fillId="4" borderId="1" xfId="5" applyNumberFormat="1" applyFont="1" applyFill="1" applyBorder="1" applyAlignment="1">
      <alignment horizontal="center" vertical="center" wrapText="1"/>
    </xf>
    <xf numFmtId="49" fontId="7" fillId="4" borderId="1" xfId="5" applyNumberFormat="1" applyFont="1" applyFill="1" applyBorder="1" applyAlignment="1">
      <alignment horizontal="left" vertical="center" wrapText="1"/>
    </xf>
    <xf numFmtId="170" fontId="7" fillId="4" borderId="1" xfId="5" applyNumberFormat="1" applyFont="1" applyFill="1" applyBorder="1" applyAlignment="1">
      <alignment horizontal="right" vertical="center" wrapText="1"/>
    </xf>
    <xf numFmtId="0" fontId="9" fillId="4" borderId="1" xfId="5" applyFont="1" applyFill="1" applyBorder="1" applyAlignment="1">
      <alignment horizontal="left" vertical="center" wrapText="1"/>
    </xf>
    <xf numFmtId="0" fontId="8" fillId="4" borderId="1" xfId="5" applyFont="1" applyFill="1" applyBorder="1" applyAlignment="1">
      <alignment horizontal="center"/>
    </xf>
    <xf numFmtId="49" fontId="8" fillId="4" borderId="1" xfId="5" applyNumberFormat="1" applyFont="1" applyFill="1" applyBorder="1" applyAlignment="1">
      <alignment horizontal="center" vertical="center" wrapText="1"/>
    </xf>
    <xf numFmtId="170" fontId="7" fillId="4" borderId="1" xfId="5" applyNumberFormat="1" applyFont="1" applyFill="1" applyBorder="1" applyAlignment="1">
      <alignment horizontal="right" vertical="center"/>
    </xf>
    <xf numFmtId="0" fontId="8" fillId="0" borderId="1" xfId="5" applyNumberFormat="1" applyFont="1" applyFill="1" applyBorder="1" applyAlignment="1">
      <alignment horizontal="left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49" fontId="31" fillId="0" borderId="1" xfId="5" applyNumberFormat="1" applyFont="1" applyFill="1" applyBorder="1" applyAlignment="1">
      <alignment horizontal="left" vertical="center" wrapText="1"/>
    </xf>
    <xf numFmtId="49" fontId="8" fillId="0" borderId="1" xfId="5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49" fontId="8" fillId="0" borderId="1" xfId="5" applyNumberFormat="1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5" fillId="0" borderId="12" xfId="3" applyFont="1" applyBorder="1" applyAlignment="1">
      <alignment horizontal="center"/>
    </xf>
    <xf numFmtId="0" fontId="8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8" fillId="0" borderId="0" xfId="4" applyFont="1" applyAlignment="1">
      <alignment horizontal="justify" vertical="top" wrapText="1"/>
    </xf>
    <xf numFmtId="0" fontId="8" fillId="0" borderId="0" xfId="4" applyFont="1" applyAlignment="1">
      <alignment horizontal="justify" vertical="top"/>
    </xf>
    <xf numFmtId="0" fontId="22" fillId="6" borderId="1" xfId="4" applyFont="1" applyFill="1" applyBorder="1" applyAlignment="1">
      <alignment horizontal="left" vertical="center" wrapText="1"/>
    </xf>
    <xf numFmtId="0" fontId="5" fillId="0" borderId="0" xfId="4" applyFont="1" applyAlignment="1">
      <alignment horizontal="center"/>
    </xf>
    <xf numFmtId="0" fontId="4" fillId="0" borderId="1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7" xfId="4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5" fillId="0" borderId="0" xfId="5" applyFont="1" applyFill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5" fillId="0" borderId="0" xfId="5" applyFont="1" applyAlignment="1">
      <alignment horizontal="center" vertical="center" wrapText="1"/>
    </xf>
    <xf numFmtId="49" fontId="8" fillId="0" borderId="1" xfId="5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49" fontId="9" fillId="0" borderId="9" xfId="1" applyNumberFormat="1" applyFont="1" applyBorder="1" applyAlignment="1">
      <alignment horizontal="center" vertical="center" wrapText="1"/>
    </xf>
    <xf numFmtId="49" fontId="9" fillId="0" borderId="10" xfId="1" applyNumberFormat="1" applyFont="1" applyBorder="1" applyAlignment="1">
      <alignment horizontal="center" vertical="center" wrapText="1"/>
    </xf>
    <xf numFmtId="49" fontId="9" fillId="0" borderId="11" xfId="1" applyNumberFormat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8" fillId="3" borderId="4" xfId="1" applyFont="1" applyFill="1" applyBorder="1" applyAlignment="1">
      <alignment horizontal="left" vertical="center" wrapText="1"/>
    </xf>
    <xf numFmtId="0" fontId="8" fillId="3" borderId="8" xfId="1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left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horizontal="left" vertical="center" wrapText="1"/>
    </xf>
    <xf numFmtId="0" fontId="10" fillId="0" borderId="8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8" fillId="3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49" fontId="8" fillId="0" borderId="9" xfId="5" applyNumberFormat="1" applyFont="1" applyBorder="1" applyAlignment="1">
      <alignment horizontal="center" vertical="center" wrapText="1"/>
    </xf>
    <xf numFmtId="49" fontId="8" fillId="0" borderId="11" xfId="5" applyNumberFormat="1" applyFont="1" applyBorder="1" applyAlignment="1">
      <alignment horizontal="center" vertical="center" wrapText="1"/>
    </xf>
    <xf numFmtId="0" fontId="7" fillId="0" borderId="9" xfId="3" applyFont="1" applyBorder="1" applyAlignment="1">
      <alignment horizontal="left" vertical="center"/>
    </xf>
    <xf numFmtId="0" fontId="7" fillId="0" borderId="10" xfId="3" applyFont="1" applyBorder="1" applyAlignment="1">
      <alignment horizontal="left" vertical="center"/>
    </xf>
    <xf numFmtId="0" fontId="7" fillId="0" borderId="11" xfId="3" applyFont="1" applyBorder="1" applyAlignment="1">
      <alignment horizontal="left" vertical="center"/>
    </xf>
    <xf numFmtId="0" fontId="8" fillId="0" borderId="5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5" fillId="0" borderId="0" xfId="3" applyFont="1" applyAlignment="1">
      <alignment horizont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7" xfId="3" applyFont="1" applyBorder="1" applyAlignment="1">
      <alignment horizontal="center" vertical="center" wrapText="1"/>
    </xf>
    <xf numFmtId="0" fontId="8" fillId="0" borderId="13" xfId="3" applyFont="1" applyBorder="1" applyAlignment="1">
      <alignment horizontal="center" vertical="center" wrapText="1"/>
    </xf>
    <xf numFmtId="0" fontId="8" fillId="0" borderId="14" xfId="3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4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8" fillId="0" borderId="9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13" fillId="0" borderId="9" xfId="1" applyFont="1" applyBorder="1" applyAlignment="1">
      <alignment horizontal="left" vertical="center" wrapText="1"/>
    </xf>
    <xf numFmtId="0" fontId="13" fillId="0" borderId="10" xfId="1" applyFont="1" applyBorder="1" applyAlignment="1">
      <alignment horizontal="left" vertical="center" wrapText="1"/>
    </xf>
    <xf numFmtId="0" fontId="13" fillId="0" borderId="1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</cellXfs>
  <cellStyles count="6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_Бюджет 2007" xfId="3" xr:uid="{00000000-0005-0000-0000-000003000000}"/>
    <cellStyle name="Обычный_Исполнение бюджета 2 квартал ПЕЧАТЬ" xfId="4" xr:uid="{00000000-0005-0000-0000-000004000000}"/>
    <cellStyle name="Обычный_Приложения 1-9 к бюджету 2007 Поправка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AC648-81D0-4E0B-A38D-585D0C7EF808}">
  <dimension ref="A1:E15"/>
  <sheetViews>
    <sheetView workbookViewId="0">
      <selection activeCell="B3" sqref="B3"/>
    </sheetView>
  </sheetViews>
  <sheetFormatPr defaultRowHeight="12.75" x14ac:dyDescent="0.2"/>
  <cols>
    <col min="1" max="1" width="44.5703125" style="217" customWidth="1"/>
    <col min="2" max="2" width="29.140625" style="217" customWidth="1"/>
    <col min="3" max="4" width="15.140625" style="217" customWidth="1"/>
    <col min="5" max="5" width="16.7109375" style="217" customWidth="1"/>
    <col min="6" max="256" width="9.140625" style="217"/>
    <col min="257" max="257" width="44.5703125" style="217" customWidth="1"/>
    <col min="258" max="258" width="29.140625" style="217" customWidth="1"/>
    <col min="259" max="260" width="15.140625" style="217" customWidth="1"/>
    <col min="261" max="261" width="16.7109375" style="217" customWidth="1"/>
    <col min="262" max="512" width="9.140625" style="217"/>
    <col min="513" max="513" width="44.5703125" style="217" customWidth="1"/>
    <col min="514" max="514" width="29.140625" style="217" customWidth="1"/>
    <col min="515" max="516" width="15.140625" style="217" customWidth="1"/>
    <col min="517" max="517" width="16.7109375" style="217" customWidth="1"/>
    <col min="518" max="768" width="9.140625" style="217"/>
    <col min="769" max="769" width="44.5703125" style="217" customWidth="1"/>
    <col min="770" max="770" width="29.140625" style="217" customWidth="1"/>
    <col min="771" max="772" width="15.140625" style="217" customWidth="1"/>
    <col min="773" max="773" width="16.7109375" style="217" customWidth="1"/>
    <col min="774" max="1024" width="9.140625" style="217"/>
    <col min="1025" max="1025" width="44.5703125" style="217" customWidth="1"/>
    <col min="1026" max="1026" width="29.140625" style="217" customWidth="1"/>
    <col min="1027" max="1028" width="15.140625" style="217" customWidth="1"/>
    <col min="1029" max="1029" width="16.7109375" style="217" customWidth="1"/>
    <col min="1030" max="1280" width="9.140625" style="217"/>
    <col min="1281" max="1281" width="44.5703125" style="217" customWidth="1"/>
    <col min="1282" max="1282" width="29.140625" style="217" customWidth="1"/>
    <col min="1283" max="1284" width="15.140625" style="217" customWidth="1"/>
    <col min="1285" max="1285" width="16.7109375" style="217" customWidth="1"/>
    <col min="1286" max="1536" width="9.140625" style="217"/>
    <col min="1537" max="1537" width="44.5703125" style="217" customWidth="1"/>
    <col min="1538" max="1538" width="29.140625" style="217" customWidth="1"/>
    <col min="1539" max="1540" width="15.140625" style="217" customWidth="1"/>
    <col min="1541" max="1541" width="16.7109375" style="217" customWidth="1"/>
    <col min="1542" max="1792" width="9.140625" style="217"/>
    <col min="1793" max="1793" width="44.5703125" style="217" customWidth="1"/>
    <col min="1794" max="1794" width="29.140625" style="217" customWidth="1"/>
    <col min="1795" max="1796" width="15.140625" style="217" customWidth="1"/>
    <col min="1797" max="1797" width="16.7109375" style="217" customWidth="1"/>
    <col min="1798" max="2048" width="9.140625" style="217"/>
    <col min="2049" max="2049" width="44.5703125" style="217" customWidth="1"/>
    <col min="2050" max="2050" width="29.140625" style="217" customWidth="1"/>
    <col min="2051" max="2052" width="15.140625" style="217" customWidth="1"/>
    <col min="2053" max="2053" width="16.7109375" style="217" customWidth="1"/>
    <col min="2054" max="2304" width="9.140625" style="217"/>
    <col min="2305" max="2305" width="44.5703125" style="217" customWidth="1"/>
    <col min="2306" max="2306" width="29.140625" style="217" customWidth="1"/>
    <col min="2307" max="2308" width="15.140625" style="217" customWidth="1"/>
    <col min="2309" max="2309" width="16.7109375" style="217" customWidth="1"/>
    <col min="2310" max="2560" width="9.140625" style="217"/>
    <col min="2561" max="2561" width="44.5703125" style="217" customWidth="1"/>
    <col min="2562" max="2562" width="29.140625" style="217" customWidth="1"/>
    <col min="2563" max="2564" width="15.140625" style="217" customWidth="1"/>
    <col min="2565" max="2565" width="16.7109375" style="217" customWidth="1"/>
    <col min="2566" max="2816" width="9.140625" style="217"/>
    <col min="2817" max="2817" width="44.5703125" style="217" customWidth="1"/>
    <col min="2818" max="2818" width="29.140625" style="217" customWidth="1"/>
    <col min="2819" max="2820" width="15.140625" style="217" customWidth="1"/>
    <col min="2821" max="2821" width="16.7109375" style="217" customWidth="1"/>
    <col min="2822" max="3072" width="9.140625" style="217"/>
    <col min="3073" max="3073" width="44.5703125" style="217" customWidth="1"/>
    <col min="3074" max="3074" width="29.140625" style="217" customWidth="1"/>
    <col min="3075" max="3076" width="15.140625" style="217" customWidth="1"/>
    <col min="3077" max="3077" width="16.7109375" style="217" customWidth="1"/>
    <col min="3078" max="3328" width="9.140625" style="217"/>
    <col min="3329" max="3329" width="44.5703125" style="217" customWidth="1"/>
    <col min="3330" max="3330" width="29.140625" style="217" customWidth="1"/>
    <col min="3331" max="3332" width="15.140625" style="217" customWidth="1"/>
    <col min="3333" max="3333" width="16.7109375" style="217" customWidth="1"/>
    <col min="3334" max="3584" width="9.140625" style="217"/>
    <col min="3585" max="3585" width="44.5703125" style="217" customWidth="1"/>
    <col min="3586" max="3586" width="29.140625" style="217" customWidth="1"/>
    <col min="3587" max="3588" width="15.140625" style="217" customWidth="1"/>
    <col min="3589" max="3589" width="16.7109375" style="217" customWidth="1"/>
    <col min="3590" max="3840" width="9.140625" style="217"/>
    <col min="3841" max="3841" width="44.5703125" style="217" customWidth="1"/>
    <col min="3842" max="3842" width="29.140625" style="217" customWidth="1"/>
    <col min="3843" max="3844" width="15.140625" style="217" customWidth="1"/>
    <col min="3845" max="3845" width="16.7109375" style="217" customWidth="1"/>
    <col min="3846" max="4096" width="9.140625" style="217"/>
    <col min="4097" max="4097" width="44.5703125" style="217" customWidth="1"/>
    <col min="4098" max="4098" width="29.140625" style="217" customWidth="1"/>
    <col min="4099" max="4100" width="15.140625" style="217" customWidth="1"/>
    <col min="4101" max="4101" width="16.7109375" style="217" customWidth="1"/>
    <col min="4102" max="4352" width="9.140625" style="217"/>
    <col min="4353" max="4353" width="44.5703125" style="217" customWidth="1"/>
    <col min="4354" max="4354" width="29.140625" style="217" customWidth="1"/>
    <col min="4355" max="4356" width="15.140625" style="217" customWidth="1"/>
    <col min="4357" max="4357" width="16.7109375" style="217" customWidth="1"/>
    <col min="4358" max="4608" width="9.140625" style="217"/>
    <col min="4609" max="4609" width="44.5703125" style="217" customWidth="1"/>
    <col min="4610" max="4610" width="29.140625" style="217" customWidth="1"/>
    <col min="4611" max="4612" width="15.140625" style="217" customWidth="1"/>
    <col min="4613" max="4613" width="16.7109375" style="217" customWidth="1"/>
    <col min="4614" max="4864" width="9.140625" style="217"/>
    <col min="4865" max="4865" width="44.5703125" style="217" customWidth="1"/>
    <col min="4866" max="4866" width="29.140625" style="217" customWidth="1"/>
    <col min="4867" max="4868" width="15.140625" style="217" customWidth="1"/>
    <col min="4869" max="4869" width="16.7109375" style="217" customWidth="1"/>
    <col min="4870" max="5120" width="9.140625" style="217"/>
    <col min="5121" max="5121" width="44.5703125" style="217" customWidth="1"/>
    <col min="5122" max="5122" width="29.140625" style="217" customWidth="1"/>
    <col min="5123" max="5124" width="15.140625" style="217" customWidth="1"/>
    <col min="5125" max="5125" width="16.7109375" style="217" customWidth="1"/>
    <col min="5126" max="5376" width="9.140625" style="217"/>
    <col min="5377" max="5377" width="44.5703125" style="217" customWidth="1"/>
    <col min="5378" max="5378" width="29.140625" style="217" customWidth="1"/>
    <col min="5379" max="5380" width="15.140625" style="217" customWidth="1"/>
    <col min="5381" max="5381" width="16.7109375" style="217" customWidth="1"/>
    <col min="5382" max="5632" width="9.140625" style="217"/>
    <col min="5633" max="5633" width="44.5703125" style="217" customWidth="1"/>
    <col min="5634" max="5634" width="29.140625" style="217" customWidth="1"/>
    <col min="5635" max="5636" width="15.140625" style="217" customWidth="1"/>
    <col min="5637" max="5637" width="16.7109375" style="217" customWidth="1"/>
    <col min="5638" max="5888" width="9.140625" style="217"/>
    <col min="5889" max="5889" width="44.5703125" style="217" customWidth="1"/>
    <col min="5890" max="5890" width="29.140625" style="217" customWidth="1"/>
    <col min="5891" max="5892" width="15.140625" style="217" customWidth="1"/>
    <col min="5893" max="5893" width="16.7109375" style="217" customWidth="1"/>
    <col min="5894" max="6144" width="9.140625" style="217"/>
    <col min="6145" max="6145" width="44.5703125" style="217" customWidth="1"/>
    <col min="6146" max="6146" width="29.140625" style="217" customWidth="1"/>
    <col min="6147" max="6148" width="15.140625" style="217" customWidth="1"/>
    <col min="6149" max="6149" width="16.7109375" style="217" customWidth="1"/>
    <col min="6150" max="6400" width="9.140625" style="217"/>
    <col min="6401" max="6401" width="44.5703125" style="217" customWidth="1"/>
    <col min="6402" max="6402" width="29.140625" style="217" customWidth="1"/>
    <col min="6403" max="6404" width="15.140625" style="217" customWidth="1"/>
    <col min="6405" max="6405" width="16.7109375" style="217" customWidth="1"/>
    <col min="6406" max="6656" width="9.140625" style="217"/>
    <col min="6657" max="6657" width="44.5703125" style="217" customWidth="1"/>
    <col min="6658" max="6658" width="29.140625" style="217" customWidth="1"/>
    <col min="6659" max="6660" width="15.140625" style="217" customWidth="1"/>
    <col min="6661" max="6661" width="16.7109375" style="217" customWidth="1"/>
    <col min="6662" max="6912" width="9.140625" style="217"/>
    <col min="6913" max="6913" width="44.5703125" style="217" customWidth="1"/>
    <col min="6914" max="6914" width="29.140625" style="217" customWidth="1"/>
    <col min="6915" max="6916" width="15.140625" style="217" customWidth="1"/>
    <col min="6917" max="6917" width="16.7109375" style="217" customWidth="1"/>
    <col min="6918" max="7168" width="9.140625" style="217"/>
    <col min="7169" max="7169" width="44.5703125" style="217" customWidth="1"/>
    <col min="7170" max="7170" width="29.140625" style="217" customWidth="1"/>
    <col min="7171" max="7172" width="15.140625" style="217" customWidth="1"/>
    <col min="7173" max="7173" width="16.7109375" style="217" customWidth="1"/>
    <col min="7174" max="7424" width="9.140625" style="217"/>
    <col min="7425" max="7425" width="44.5703125" style="217" customWidth="1"/>
    <col min="7426" max="7426" width="29.140625" style="217" customWidth="1"/>
    <col min="7427" max="7428" width="15.140625" style="217" customWidth="1"/>
    <col min="7429" max="7429" width="16.7109375" style="217" customWidth="1"/>
    <col min="7430" max="7680" width="9.140625" style="217"/>
    <col min="7681" max="7681" width="44.5703125" style="217" customWidth="1"/>
    <col min="7682" max="7682" width="29.140625" style="217" customWidth="1"/>
    <col min="7683" max="7684" width="15.140625" style="217" customWidth="1"/>
    <col min="7685" max="7685" width="16.7109375" style="217" customWidth="1"/>
    <col min="7686" max="7936" width="9.140625" style="217"/>
    <col min="7937" max="7937" width="44.5703125" style="217" customWidth="1"/>
    <col min="7938" max="7938" width="29.140625" style="217" customWidth="1"/>
    <col min="7939" max="7940" width="15.140625" style="217" customWidth="1"/>
    <col min="7941" max="7941" width="16.7109375" style="217" customWidth="1"/>
    <col min="7942" max="8192" width="9.140625" style="217"/>
    <col min="8193" max="8193" width="44.5703125" style="217" customWidth="1"/>
    <col min="8194" max="8194" width="29.140625" style="217" customWidth="1"/>
    <col min="8195" max="8196" width="15.140625" style="217" customWidth="1"/>
    <col min="8197" max="8197" width="16.7109375" style="217" customWidth="1"/>
    <col min="8198" max="8448" width="9.140625" style="217"/>
    <col min="8449" max="8449" width="44.5703125" style="217" customWidth="1"/>
    <col min="8450" max="8450" width="29.140625" style="217" customWidth="1"/>
    <col min="8451" max="8452" width="15.140625" style="217" customWidth="1"/>
    <col min="8453" max="8453" width="16.7109375" style="217" customWidth="1"/>
    <col min="8454" max="8704" width="9.140625" style="217"/>
    <col min="8705" max="8705" width="44.5703125" style="217" customWidth="1"/>
    <col min="8706" max="8706" width="29.140625" style="217" customWidth="1"/>
    <col min="8707" max="8708" width="15.140625" style="217" customWidth="1"/>
    <col min="8709" max="8709" width="16.7109375" style="217" customWidth="1"/>
    <col min="8710" max="8960" width="9.140625" style="217"/>
    <col min="8961" max="8961" width="44.5703125" style="217" customWidth="1"/>
    <col min="8962" max="8962" width="29.140625" style="217" customWidth="1"/>
    <col min="8963" max="8964" width="15.140625" style="217" customWidth="1"/>
    <col min="8965" max="8965" width="16.7109375" style="217" customWidth="1"/>
    <col min="8966" max="9216" width="9.140625" style="217"/>
    <col min="9217" max="9217" width="44.5703125" style="217" customWidth="1"/>
    <col min="9218" max="9218" width="29.140625" style="217" customWidth="1"/>
    <col min="9219" max="9220" width="15.140625" style="217" customWidth="1"/>
    <col min="9221" max="9221" width="16.7109375" style="217" customWidth="1"/>
    <col min="9222" max="9472" width="9.140625" style="217"/>
    <col min="9473" max="9473" width="44.5703125" style="217" customWidth="1"/>
    <col min="9474" max="9474" width="29.140625" style="217" customWidth="1"/>
    <col min="9475" max="9476" width="15.140625" style="217" customWidth="1"/>
    <col min="9477" max="9477" width="16.7109375" style="217" customWidth="1"/>
    <col min="9478" max="9728" width="9.140625" style="217"/>
    <col min="9729" max="9729" width="44.5703125" style="217" customWidth="1"/>
    <col min="9730" max="9730" width="29.140625" style="217" customWidth="1"/>
    <col min="9731" max="9732" width="15.140625" style="217" customWidth="1"/>
    <col min="9733" max="9733" width="16.7109375" style="217" customWidth="1"/>
    <col min="9734" max="9984" width="9.140625" style="217"/>
    <col min="9985" max="9985" width="44.5703125" style="217" customWidth="1"/>
    <col min="9986" max="9986" width="29.140625" style="217" customWidth="1"/>
    <col min="9987" max="9988" width="15.140625" style="217" customWidth="1"/>
    <col min="9989" max="9989" width="16.7109375" style="217" customWidth="1"/>
    <col min="9990" max="10240" width="9.140625" style="217"/>
    <col min="10241" max="10241" width="44.5703125" style="217" customWidth="1"/>
    <col min="10242" max="10242" width="29.140625" style="217" customWidth="1"/>
    <col min="10243" max="10244" width="15.140625" style="217" customWidth="1"/>
    <col min="10245" max="10245" width="16.7109375" style="217" customWidth="1"/>
    <col min="10246" max="10496" width="9.140625" style="217"/>
    <col min="10497" max="10497" width="44.5703125" style="217" customWidth="1"/>
    <col min="10498" max="10498" width="29.140625" style="217" customWidth="1"/>
    <col min="10499" max="10500" width="15.140625" style="217" customWidth="1"/>
    <col min="10501" max="10501" width="16.7109375" style="217" customWidth="1"/>
    <col min="10502" max="10752" width="9.140625" style="217"/>
    <col min="10753" max="10753" width="44.5703125" style="217" customWidth="1"/>
    <col min="10754" max="10754" width="29.140625" style="217" customWidth="1"/>
    <col min="10755" max="10756" width="15.140625" style="217" customWidth="1"/>
    <col min="10757" max="10757" width="16.7109375" style="217" customWidth="1"/>
    <col min="10758" max="11008" width="9.140625" style="217"/>
    <col min="11009" max="11009" width="44.5703125" style="217" customWidth="1"/>
    <col min="11010" max="11010" width="29.140625" style="217" customWidth="1"/>
    <col min="11011" max="11012" width="15.140625" style="217" customWidth="1"/>
    <col min="11013" max="11013" width="16.7109375" style="217" customWidth="1"/>
    <col min="11014" max="11264" width="9.140625" style="217"/>
    <col min="11265" max="11265" width="44.5703125" style="217" customWidth="1"/>
    <col min="11266" max="11266" width="29.140625" style="217" customWidth="1"/>
    <col min="11267" max="11268" width="15.140625" style="217" customWidth="1"/>
    <col min="11269" max="11269" width="16.7109375" style="217" customWidth="1"/>
    <col min="11270" max="11520" width="9.140625" style="217"/>
    <col min="11521" max="11521" width="44.5703125" style="217" customWidth="1"/>
    <col min="11522" max="11522" width="29.140625" style="217" customWidth="1"/>
    <col min="11523" max="11524" width="15.140625" style="217" customWidth="1"/>
    <col min="11525" max="11525" width="16.7109375" style="217" customWidth="1"/>
    <col min="11526" max="11776" width="9.140625" style="217"/>
    <col min="11777" max="11777" width="44.5703125" style="217" customWidth="1"/>
    <col min="11778" max="11778" width="29.140625" style="217" customWidth="1"/>
    <col min="11779" max="11780" width="15.140625" style="217" customWidth="1"/>
    <col min="11781" max="11781" width="16.7109375" style="217" customWidth="1"/>
    <col min="11782" max="12032" width="9.140625" style="217"/>
    <col min="12033" max="12033" width="44.5703125" style="217" customWidth="1"/>
    <col min="12034" max="12034" width="29.140625" style="217" customWidth="1"/>
    <col min="12035" max="12036" width="15.140625" style="217" customWidth="1"/>
    <col min="12037" max="12037" width="16.7109375" style="217" customWidth="1"/>
    <col min="12038" max="12288" width="9.140625" style="217"/>
    <col min="12289" max="12289" width="44.5703125" style="217" customWidth="1"/>
    <col min="12290" max="12290" width="29.140625" style="217" customWidth="1"/>
    <col min="12291" max="12292" width="15.140625" style="217" customWidth="1"/>
    <col min="12293" max="12293" width="16.7109375" style="217" customWidth="1"/>
    <col min="12294" max="12544" width="9.140625" style="217"/>
    <col min="12545" max="12545" width="44.5703125" style="217" customWidth="1"/>
    <col min="12546" max="12546" width="29.140625" style="217" customWidth="1"/>
    <col min="12547" max="12548" width="15.140625" style="217" customWidth="1"/>
    <col min="12549" max="12549" width="16.7109375" style="217" customWidth="1"/>
    <col min="12550" max="12800" width="9.140625" style="217"/>
    <col min="12801" max="12801" width="44.5703125" style="217" customWidth="1"/>
    <col min="12802" max="12802" width="29.140625" style="217" customWidth="1"/>
    <col min="12803" max="12804" width="15.140625" style="217" customWidth="1"/>
    <col min="12805" max="12805" width="16.7109375" style="217" customWidth="1"/>
    <col min="12806" max="13056" width="9.140625" style="217"/>
    <col min="13057" max="13057" width="44.5703125" style="217" customWidth="1"/>
    <col min="13058" max="13058" width="29.140625" style="217" customWidth="1"/>
    <col min="13059" max="13060" width="15.140625" style="217" customWidth="1"/>
    <col min="13061" max="13061" width="16.7109375" style="217" customWidth="1"/>
    <col min="13062" max="13312" width="9.140625" style="217"/>
    <col min="13313" max="13313" width="44.5703125" style="217" customWidth="1"/>
    <col min="13314" max="13314" width="29.140625" style="217" customWidth="1"/>
    <col min="13315" max="13316" width="15.140625" style="217" customWidth="1"/>
    <col min="13317" max="13317" width="16.7109375" style="217" customWidth="1"/>
    <col min="13318" max="13568" width="9.140625" style="217"/>
    <col min="13569" max="13569" width="44.5703125" style="217" customWidth="1"/>
    <col min="13570" max="13570" width="29.140625" style="217" customWidth="1"/>
    <col min="13571" max="13572" width="15.140625" style="217" customWidth="1"/>
    <col min="13573" max="13573" width="16.7109375" style="217" customWidth="1"/>
    <col min="13574" max="13824" width="9.140625" style="217"/>
    <col min="13825" max="13825" width="44.5703125" style="217" customWidth="1"/>
    <col min="13826" max="13826" width="29.140625" style="217" customWidth="1"/>
    <col min="13827" max="13828" width="15.140625" style="217" customWidth="1"/>
    <col min="13829" max="13829" width="16.7109375" style="217" customWidth="1"/>
    <col min="13830" max="14080" width="9.140625" style="217"/>
    <col min="14081" max="14081" width="44.5703125" style="217" customWidth="1"/>
    <col min="14082" max="14082" width="29.140625" style="217" customWidth="1"/>
    <col min="14083" max="14084" width="15.140625" style="217" customWidth="1"/>
    <col min="14085" max="14085" width="16.7109375" style="217" customWidth="1"/>
    <col min="14086" max="14336" width="9.140625" style="217"/>
    <col min="14337" max="14337" width="44.5703125" style="217" customWidth="1"/>
    <col min="14338" max="14338" width="29.140625" style="217" customWidth="1"/>
    <col min="14339" max="14340" width="15.140625" style="217" customWidth="1"/>
    <col min="14341" max="14341" width="16.7109375" style="217" customWidth="1"/>
    <col min="14342" max="14592" width="9.140625" style="217"/>
    <col min="14593" max="14593" width="44.5703125" style="217" customWidth="1"/>
    <col min="14594" max="14594" width="29.140625" style="217" customWidth="1"/>
    <col min="14595" max="14596" width="15.140625" style="217" customWidth="1"/>
    <col min="14597" max="14597" width="16.7109375" style="217" customWidth="1"/>
    <col min="14598" max="14848" width="9.140625" style="217"/>
    <col min="14849" max="14849" width="44.5703125" style="217" customWidth="1"/>
    <col min="14850" max="14850" width="29.140625" style="217" customWidth="1"/>
    <col min="14851" max="14852" width="15.140625" style="217" customWidth="1"/>
    <col min="14853" max="14853" width="16.7109375" style="217" customWidth="1"/>
    <col min="14854" max="15104" width="9.140625" style="217"/>
    <col min="15105" max="15105" width="44.5703125" style="217" customWidth="1"/>
    <col min="15106" max="15106" width="29.140625" style="217" customWidth="1"/>
    <col min="15107" max="15108" width="15.140625" style="217" customWidth="1"/>
    <col min="15109" max="15109" width="16.7109375" style="217" customWidth="1"/>
    <col min="15110" max="15360" width="9.140625" style="217"/>
    <col min="15361" max="15361" width="44.5703125" style="217" customWidth="1"/>
    <col min="15362" max="15362" width="29.140625" style="217" customWidth="1"/>
    <col min="15363" max="15364" width="15.140625" style="217" customWidth="1"/>
    <col min="15365" max="15365" width="16.7109375" style="217" customWidth="1"/>
    <col min="15366" max="15616" width="9.140625" style="217"/>
    <col min="15617" max="15617" width="44.5703125" style="217" customWidth="1"/>
    <col min="15618" max="15618" width="29.140625" style="217" customWidth="1"/>
    <col min="15619" max="15620" width="15.140625" style="217" customWidth="1"/>
    <col min="15621" max="15621" width="16.7109375" style="217" customWidth="1"/>
    <col min="15622" max="15872" width="9.140625" style="217"/>
    <col min="15873" max="15873" width="44.5703125" style="217" customWidth="1"/>
    <col min="15874" max="15874" width="29.140625" style="217" customWidth="1"/>
    <col min="15875" max="15876" width="15.140625" style="217" customWidth="1"/>
    <col min="15877" max="15877" width="16.7109375" style="217" customWidth="1"/>
    <col min="15878" max="16128" width="9.140625" style="217"/>
    <col min="16129" max="16129" width="44.5703125" style="217" customWidth="1"/>
    <col min="16130" max="16130" width="29.140625" style="217" customWidth="1"/>
    <col min="16131" max="16132" width="15.140625" style="217" customWidth="1"/>
    <col min="16133" max="16133" width="16.7109375" style="217" customWidth="1"/>
    <col min="16134" max="16384" width="9.140625" style="217"/>
  </cols>
  <sheetData>
    <row r="1" spans="1:5" s="216" customFormat="1" ht="14.25" x14ac:dyDescent="0.2"/>
    <row r="2" spans="1:5" s="216" customFormat="1" ht="15" x14ac:dyDescent="0.25">
      <c r="D2" s="91" t="s">
        <v>483</v>
      </c>
    </row>
    <row r="3" spans="1:5" s="216" customFormat="1" ht="15" x14ac:dyDescent="0.25">
      <c r="D3" s="91" t="s">
        <v>613</v>
      </c>
    </row>
    <row r="4" spans="1:5" s="216" customFormat="1" ht="15" x14ac:dyDescent="0.25">
      <c r="D4" s="91" t="s">
        <v>10</v>
      </c>
    </row>
    <row r="5" spans="1:5" s="216" customFormat="1" ht="15" x14ac:dyDescent="0.25">
      <c r="D5" s="91" t="s">
        <v>3</v>
      </c>
    </row>
    <row r="6" spans="1:5" s="216" customFormat="1" ht="15" x14ac:dyDescent="0.25">
      <c r="D6" s="91" t="s">
        <v>4</v>
      </c>
    </row>
    <row r="7" spans="1:5" s="216" customFormat="1" ht="15" x14ac:dyDescent="0.25">
      <c r="D7" s="91" t="s">
        <v>614</v>
      </c>
    </row>
    <row r="8" spans="1:5" s="219" customFormat="1" ht="16.5" customHeight="1" x14ac:dyDescent="0.2">
      <c r="A8" s="217"/>
      <c r="B8" s="218"/>
      <c r="C8" s="218"/>
    </row>
    <row r="9" spans="1:5" s="220" customFormat="1" ht="15.75" x14ac:dyDescent="0.2">
      <c r="A9" s="485" t="s">
        <v>484</v>
      </c>
      <c r="B9" s="485"/>
      <c r="C9" s="485"/>
      <c r="D9" s="485"/>
      <c r="E9" s="485"/>
    </row>
    <row r="10" spans="1:5" s="220" customFormat="1" ht="15.75" x14ac:dyDescent="0.25">
      <c r="A10" s="486"/>
      <c r="B10" s="486"/>
      <c r="C10" s="486"/>
      <c r="D10" s="486"/>
      <c r="E10" s="486"/>
    </row>
    <row r="11" spans="1:5" s="189" customFormat="1" ht="15.75" x14ac:dyDescent="0.25">
      <c r="A11" s="487" t="s">
        <v>0</v>
      </c>
      <c r="B11" s="488" t="s">
        <v>428</v>
      </c>
      <c r="C11" s="487" t="s">
        <v>429</v>
      </c>
      <c r="D11" s="487"/>
      <c r="E11" s="487"/>
    </row>
    <row r="12" spans="1:5" s="189" customFormat="1" ht="15.75" x14ac:dyDescent="0.25">
      <c r="A12" s="487"/>
      <c r="B12" s="488"/>
      <c r="C12" s="353" t="s">
        <v>304</v>
      </c>
      <c r="D12" s="353" t="s">
        <v>427</v>
      </c>
      <c r="E12" s="353" t="s">
        <v>490</v>
      </c>
    </row>
    <row r="13" spans="1:5" s="221" customFormat="1" ht="25.5" x14ac:dyDescent="0.2">
      <c r="A13" s="354" t="s">
        <v>485</v>
      </c>
      <c r="B13" s="355" t="s">
        <v>486</v>
      </c>
      <c r="C13" s="380">
        <f>C14</f>
        <v>8000</v>
      </c>
      <c r="D13" s="380">
        <f>D14</f>
        <v>8000</v>
      </c>
      <c r="E13" s="380">
        <f>E14</f>
        <v>8000</v>
      </c>
    </row>
    <row r="14" spans="1:5" s="221" customFormat="1" ht="25.5" x14ac:dyDescent="0.2">
      <c r="A14" s="213" t="s">
        <v>487</v>
      </c>
      <c r="B14" s="214" t="s">
        <v>488</v>
      </c>
      <c r="C14" s="379">
        <v>8000</v>
      </c>
      <c r="D14" s="379">
        <v>8000</v>
      </c>
      <c r="E14" s="379">
        <v>8000</v>
      </c>
    </row>
    <row r="15" spans="1:5" s="189" customFormat="1" ht="15.75" x14ac:dyDescent="0.25"/>
  </sheetData>
  <mergeCells count="5">
    <mergeCell ref="A9:E9"/>
    <mergeCell ref="A10:E10"/>
    <mergeCell ref="A11:A12"/>
    <mergeCell ref="B11:B12"/>
    <mergeCell ref="C11:E11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19"/>
  <sheetViews>
    <sheetView workbookViewId="0">
      <selection activeCell="D9" sqref="D9"/>
    </sheetView>
  </sheetViews>
  <sheetFormatPr defaultRowHeight="12.75" x14ac:dyDescent="0.2"/>
  <cols>
    <col min="1" max="1" width="44.5703125" style="217" customWidth="1"/>
    <col min="2" max="2" width="29.140625" style="217" customWidth="1"/>
    <col min="3" max="3" width="15.5703125" style="217" customWidth="1"/>
    <col min="4" max="4" width="18.140625" style="217" customWidth="1"/>
    <col min="5" max="16384" width="9.140625" style="217"/>
  </cols>
  <sheetData>
    <row r="2" spans="1:4" s="216" customFormat="1" ht="15" x14ac:dyDescent="0.25">
      <c r="B2" s="91"/>
      <c r="C2" s="91" t="s">
        <v>520</v>
      </c>
      <c r="D2" s="91"/>
    </row>
    <row r="3" spans="1:4" s="216" customFormat="1" ht="15" x14ac:dyDescent="0.25">
      <c r="B3" s="91"/>
      <c r="C3" s="91" t="s">
        <v>613</v>
      </c>
      <c r="D3" s="91"/>
    </row>
    <row r="4" spans="1:4" s="216" customFormat="1" ht="15" x14ac:dyDescent="0.25">
      <c r="B4" s="91"/>
      <c r="C4" s="91" t="s">
        <v>10</v>
      </c>
      <c r="D4" s="91"/>
    </row>
    <row r="5" spans="1:4" s="216" customFormat="1" ht="15" x14ac:dyDescent="0.25">
      <c r="B5" s="91"/>
      <c r="C5" s="91" t="s">
        <v>3</v>
      </c>
      <c r="D5" s="91"/>
    </row>
    <row r="6" spans="1:4" s="216" customFormat="1" ht="15" x14ac:dyDescent="0.25">
      <c r="B6" s="91"/>
      <c r="C6" s="91" t="s">
        <v>4</v>
      </c>
      <c r="D6" s="91"/>
    </row>
    <row r="7" spans="1:4" s="216" customFormat="1" ht="12.75" customHeight="1" x14ac:dyDescent="0.25">
      <c r="B7" s="91"/>
      <c r="C7" s="91" t="s">
        <v>614</v>
      </c>
      <c r="D7" s="91"/>
    </row>
    <row r="8" spans="1:4" s="216" customFormat="1" ht="14.25" x14ac:dyDescent="0.2"/>
    <row r="9" spans="1:4" s="219" customFormat="1" ht="16.5" customHeight="1" x14ac:dyDescent="0.2">
      <c r="A9" s="217"/>
      <c r="B9" s="218"/>
      <c r="C9" s="218"/>
      <c r="D9" s="218"/>
    </row>
    <row r="10" spans="1:4" s="220" customFormat="1" ht="16.149999999999999" customHeight="1" x14ac:dyDescent="0.2">
      <c r="A10" s="568" t="s">
        <v>430</v>
      </c>
      <c r="B10" s="568"/>
      <c r="C10" s="568"/>
      <c r="D10" s="568"/>
    </row>
    <row r="11" spans="1:4" s="220" customFormat="1" ht="16.149999999999999" customHeight="1" x14ac:dyDescent="0.25">
      <c r="A11" s="569" t="s">
        <v>431</v>
      </c>
      <c r="B11" s="569"/>
      <c r="C11" s="569"/>
      <c r="D11" s="569"/>
    </row>
    <row r="12" spans="1:4" s="220" customFormat="1" ht="15" customHeight="1" x14ac:dyDescent="0.25">
      <c r="A12" s="569" t="s">
        <v>508</v>
      </c>
      <c r="B12" s="569"/>
      <c r="C12" s="569"/>
      <c r="D12" s="569"/>
    </row>
    <row r="13" spans="1:4" s="189" customFormat="1" ht="17.45" customHeight="1" x14ac:dyDescent="0.25">
      <c r="B13" s="223"/>
      <c r="C13" s="223"/>
      <c r="D13" s="223"/>
    </row>
    <row r="14" spans="1:4" s="189" customFormat="1" ht="19.7" customHeight="1" x14ac:dyDescent="0.25">
      <c r="A14" s="570" t="s">
        <v>0</v>
      </c>
      <c r="B14" s="571" t="s">
        <v>428</v>
      </c>
      <c r="C14" s="570" t="s">
        <v>429</v>
      </c>
      <c r="D14" s="570"/>
    </row>
    <row r="15" spans="1:4" s="189" customFormat="1" ht="15.75" x14ac:dyDescent="0.25">
      <c r="A15" s="570"/>
      <c r="B15" s="571"/>
      <c r="C15" s="174" t="s">
        <v>427</v>
      </c>
      <c r="D15" s="174" t="s">
        <v>490</v>
      </c>
    </row>
    <row r="16" spans="1:4" customFormat="1" ht="47.25" x14ac:dyDescent="0.2">
      <c r="A16" s="176" t="s">
        <v>332</v>
      </c>
      <c r="B16" s="181" t="s">
        <v>524</v>
      </c>
      <c r="C16" s="387">
        <v>1754.96</v>
      </c>
      <c r="D16" s="387">
        <v>1819.893</v>
      </c>
    </row>
    <row r="17" spans="1:4" customFormat="1" ht="149.25" customHeight="1" x14ac:dyDescent="0.2">
      <c r="A17" s="176" t="s">
        <v>480</v>
      </c>
      <c r="B17" s="449" t="s">
        <v>523</v>
      </c>
      <c r="C17" s="387">
        <v>11399.995800000001</v>
      </c>
      <c r="D17" s="387">
        <v>0</v>
      </c>
    </row>
    <row r="18" spans="1:4" s="221" customFormat="1" ht="31.9" customHeight="1" x14ac:dyDescent="0.2">
      <c r="A18" s="231" t="s">
        <v>432</v>
      </c>
      <c r="B18" s="230"/>
      <c r="C18" s="388">
        <f>SUM(C16:C17)</f>
        <v>13154.9558</v>
      </c>
      <c r="D18" s="388">
        <f>SUM(D16:D17)</f>
        <v>1819.893</v>
      </c>
    </row>
    <row r="19" spans="1:4" s="189" customFormat="1" ht="15.75" x14ac:dyDescent="0.25"/>
  </sheetData>
  <mergeCells count="6">
    <mergeCell ref="A10:D10"/>
    <mergeCell ref="A11:D11"/>
    <mergeCell ref="A12:D12"/>
    <mergeCell ref="A14:A15"/>
    <mergeCell ref="B14:B15"/>
    <mergeCell ref="C14:D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8"/>
  <sheetViews>
    <sheetView workbookViewId="0">
      <selection activeCell="C11" sqref="C11"/>
    </sheetView>
  </sheetViews>
  <sheetFormatPr defaultRowHeight="12.75" x14ac:dyDescent="0.2"/>
  <cols>
    <col min="1" max="1" width="53.85546875" style="1" customWidth="1"/>
    <col min="2" max="2" width="16.140625" style="2" customWidth="1"/>
    <col min="3" max="3" width="14.28515625" style="2" customWidth="1"/>
    <col min="4" max="4" width="9" style="2" customWidth="1"/>
    <col min="5" max="5" width="8.7109375" style="1" customWidth="1"/>
    <col min="6" max="8" width="12.85546875" style="1" customWidth="1"/>
    <col min="9" max="16384" width="9.140625" style="1"/>
  </cols>
  <sheetData>
    <row r="1" spans="1:8" s="90" customFormat="1" ht="12.75" customHeight="1" x14ac:dyDescent="0.25">
      <c r="D1" s="91"/>
      <c r="E1" s="88"/>
      <c r="F1" s="91" t="s">
        <v>503</v>
      </c>
    </row>
    <row r="2" spans="1:8" s="90" customFormat="1" ht="12.75" customHeight="1" x14ac:dyDescent="0.25">
      <c r="D2" s="91"/>
      <c r="E2" s="88"/>
      <c r="F2" s="91" t="s">
        <v>615</v>
      </c>
    </row>
    <row r="3" spans="1:8" s="90" customFormat="1" ht="12.75" customHeight="1" x14ac:dyDescent="0.25">
      <c r="D3" s="91"/>
      <c r="E3" s="88"/>
      <c r="F3" s="91" t="s">
        <v>10</v>
      </c>
    </row>
    <row r="4" spans="1:8" s="90" customFormat="1" ht="12.75" customHeight="1" x14ac:dyDescent="0.25">
      <c r="D4" s="91"/>
      <c r="E4" s="88"/>
      <c r="F4" s="91" t="s">
        <v>3</v>
      </c>
    </row>
    <row r="5" spans="1:8" s="90" customFormat="1" ht="12.75" customHeight="1" x14ac:dyDescent="0.25">
      <c r="D5" s="91"/>
      <c r="E5" s="88"/>
      <c r="F5" s="91" t="s">
        <v>4</v>
      </c>
    </row>
    <row r="6" spans="1:8" ht="15.75" customHeight="1" x14ac:dyDescent="0.25">
      <c r="F6" s="91" t="s">
        <v>614</v>
      </c>
      <c r="G6" s="90"/>
      <c r="H6" s="90"/>
    </row>
    <row r="7" spans="1:8" s="4" customFormat="1" ht="60.6" customHeight="1" x14ac:dyDescent="0.25">
      <c r="A7" s="515" t="s">
        <v>509</v>
      </c>
      <c r="B7" s="515"/>
      <c r="C7" s="515"/>
      <c r="D7" s="515"/>
      <c r="E7" s="515"/>
      <c r="F7" s="515"/>
      <c r="G7" s="515"/>
      <c r="H7" s="515"/>
    </row>
    <row r="8" spans="1:8" s="4" customFormat="1" ht="15.75" x14ac:dyDescent="0.25">
      <c r="A8" s="215"/>
      <c r="B8" s="215"/>
      <c r="C8" s="215"/>
      <c r="D8" s="215"/>
      <c r="E8" s="215"/>
      <c r="F8" s="215"/>
    </row>
    <row r="9" spans="1:8" s="4" customFormat="1" ht="24.75" customHeight="1" x14ac:dyDescent="0.25">
      <c r="A9" s="581" t="s">
        <v>0</v>
      </c>
      <c r="B9" s="582" t="s">
        <v>6</v>
      </c>
      <c r="C9" s="582" t="s">
        <v>22</v>
      </c>
      <c r="D9" s="582" t="s">
        <v>23</v>
      </c>
      <c r="E9" s="582" t="s">
        <v>24</v>
      </c>
      <c r="F9" s="583" t="s">
        <v>25</v>
      </c>
      <c r="G9" s="584"/>
      <c r="H9" s="585"/>
    </row>
    <row r="10" spans="1:8" s="4" customFormat="1" ht="15.75" customHeight="1" x14ac:dyDescent="0.25">
      <c r="A10" s="581"/>
      <c r="B10" s="582"/>
      <c r="C10" s="582"/>
      <c r="D10" s="582"/>
      <c r="E10" s="582"/>
      <c r="F10" s="210" t="s">
        <v>304</v>
      </c>
      <c r="G10" s="210" t="s">
        <v>427</v>
      </c>
      <c r="H10" s="210" t="s">
        <v>490</v>
      </c>
    </row>
    <row r="11" spans="1:8" s="4" customFormat="1" ht="23.25" customHeight="1" x14ac:dyDescent="0.25">
      <c r="A11" s="241" t="s">
        <v>26</v>
      </c>
      <c r="B11" s="242"/>
      <c r="C11" s="242"/>
      <c r="D11" s="242"/>
      <c r="E11" s="242"/>
      <c r="F11" s="389">
        <f>F12</f>
        <v>3414.77763</v>
      </c>
      <c r="G11" s="389">
        <f t="shared" ref="G11:H13" si="0">G12</f>
        <v>13154.9558</v>
      </c>
      <c r="H11" s="389">
        <f t="shared" si="0"/>
        <v>1819.893</v>
      </c>
    </row>
    <row r="12" spans="1:8" s="4" customFormat="1" ht="38.25" x14ac:dyDescent="0.25">
      <c r="A12" s="206" t="s">
        <v>89</v>
      </c>
      <c r="B12" s="222" t="s">
        <v>90</v>
      </c>
      <c r="C12" s="222"/>
      <c r="D12" s="224"/>
      <c r="E12" s="224"/>
      <c r="F12" s="390">
        <f>F13</f>
        <v>3414.77763</v>
      </c>
      <c r="G12" s="390">
        <f t="shared" si="0"/>
        <v>13154.9558</v>
      </c>
      <c r="H12" s="390">
        <f t="shared" si="0"/>
        <v>1819.893</v>
      </c>
    </row>
    <row r="13" spans="1:8" s="4" customFormat="1" ht="15.75" x14ac:dyDescent="0.25">
      <c r="A13" s="207" t="s">
        <v>526</v>
      </c>
      <c r="B13" s="225" t="s">
        <v>553</v>
      </c>
      <c r="C13" s="225"/>
      <c r="D13" s="226"/>
      <c r="E13" s="226"/>
      <c r="F13" s="391">
        <f>F14</f>
        <v>3414.77763</v>
      </c>
      <c r="G13" s="391">
        <f t="shared" si="0"/>
        <v>13154.9558</v>
      </c>
      <c r="H13" s="391">
        <f t="shared" si="0"/>
        <v>1819.893</v>
      </c>
    </row>
    <row r="14" spans="1:8" s="4" customFormat="1" ht="71.25" customHeight="1" x14ac:dyDescent="0.25">
      <c r="A14" s="208" t="s">
        <v>554</v>
      </c>
      <c r="B14" s="227" t="s">
        <v>555</v>
      </c>
      <c r="C14" s="227"/>
      <c r="D14" s="226"/>
      <c r="E14" s="226"/>
      <c r="F14" s="392">
        <f>F15+F25+F30+F40</f>
        <v>3414.77763</v>
      </c>
      <c r="G14" s="392">
        <f t="shared" ref="G14:H14" si="1">G15+G25+G30+G40</f>
        <v>13154.9558</v>
      </c>
      <c r="H14" s="392">
        <f t="shared" si="1"/>
        <v>1819.893</v>
      </c>
    </row>
    <row r="15" spans="1:8" s="4" customFormat="1" ht="52.5" customHeight="1" x14ac:dyDescent="0.25">
      <c r="A15" s="209" t="s">
        <v>95</v>
      </c>
      <c r="B15" s="448" t="s">
        <v>559</v>
      </c>
      <c r="C15" s="210"/>
      <c r="D15" s="211"/>
      <c r="E15" s="211"/>
      <c r="F15" s="393">
        <f>F17</f>
        <v>1429.6376299999999</v>
      </c>
      <c r="G15" s="393">
        <f>G17</f>
        <v>0</v>
      </c>
      <c r="H15" s="393">
        <f>H17</f>
        <v>0</v>
      </c>
    </row>
    <row r="16" spans="1:8" s="4" customFormat="1" ht="33.75" customHeight="1" x14ac:dyDescent="0.25">
      <c r="A16" s="578" t="s">
        <v>522</v>
      </c>
      <c r="B16" s="579"/>
      <c r="C16" s="579"/>
      <c r="D16" s="579"/>
      <c r="E16" s="579"/>
      <c r="F16" s="579"/>
      <c r="G16" s="579"/>
      <c r="H16" s="580"/>
    </row>
    <row r="17" spans="1:8" s="4" customFormat="1" ht="25.5" x14ac:dyDescent="0.25">
      <c r="A17" s="209" t="s">
        <v>36</v>
      </c>
      <c r="B17" s="462" t="s">
        <v>559</v>
      </c>
      <c r="C17" s="210">
        <v>200</v>
      </c>
      <c r="D17" s="211"/>
      <c r="E17" s="211"/>
      <c r="F17" s="393">
        <f t="shared" ref="F17:H18" si="2">F18</f>
        <v>1429.6376299999999</v>
      </c>
      <c r="G17" s="393">
        <f t="shared" si="2"/>
        <v>0</v>
      </c>
      <c r="H17" s="393">
        <f t="shared" si="2"/>
        <v>0</v>
      </c>
    </row>
    <row r="18" spans="1:8" s="4" customFormat="1" ht="25.5" x14ac:dyDescent="0.25">
      <c r="A18" s="205" t="s">
        <v>37</v>
      </c>
      <c r="B18" s="462" t="s">
        <v>559</v>
      </c>
      <c r="C18" s="210">
        <v>240</v>
      </c>
      <c r="D18" s="211"/>
      <c r="E18" s="211"/>
      <c r="F18" s="393">
        <f t="shared" si="2"/>
        <v>1429.6376299999999</v>
      </c>
      <c r="G18" s="393">
        <f t="shared" si="2"/>
        <v>0</v>
      </c>
      <c r="H18" s="393">
        <f t="shared" si="2"/>
        <v>0</v>
      </c>
    </row>
    <row r="19" spans="1:8" s="4" customFormat="1" ht="20.25" customHeight="1" x14ac:dyDescent="0.25">
      <c r="A19" s="209" t="s">
        <v>92</v>
      </c>
      <c r="B19" s="462" t="s">
        <v>559</v>
      </c>
      <c r="C19" s="210">
        <v>240</v>
      </c>
      <c r="D19" s="211" t="s">
        <v>47</v>
      </c>
      <c r="E19" s="211" t="s">
        <v>87</v>
      </c>
      <c r="F19" s="393">
        <v>1429.6376299999999</v>
      </c>
      <c r="G19" s="393">
        <v>0</v>
      </c>
      <c r="H19" s="393">
        <v>0</v>
      </c>
    </row>
    <row r="20" spans="1:8" s="4" customFormat="1" ht="27.75" hidden="1" customHeight="1" x14ac:dyDescent="0.25">
      <c r="A20" s="228" t="s">
        <v>93</v>
      </c>
      <c r="B20" s="114" t="s">
        <v>94</v>
      </c>
      <c r="C20" s="210"/>
      <c r="D20" s="211"/>
      <c r="E20" s="211"/>
      <c r="F20" s="212">
        <f>F22</f>
        <v>0</v>
      </c>
      <c r="G20" s="212">
        <f>G22</f>
        <v>0</v>
      </c>
      <c r="H20" s="212">
        <f>H22</f>
        <v>0</v>
      </c>
    </row>
    <row r="21" spans="1:8" s="4" customFormat="1" ht="48" hidden="1" customHeight="1" x14ac:dyDescent="0.25">
      <c r="A21" s="572" t="s">
        <v>447</v>
      </c>
      <c r="B21" s="573"/>
      <c r="C21" s="573"/>
      <c r="D21" s="573"/>
      <c r="E21" s="573"/>
      <c r="F21" s="573"/>
      <c r="G21" s="573"/>
      <c r="H21" s="574"/>
    </row>
    <row r="22" spans="1:8" s="4" customFormat="1" ht="32.25" hidden="1" customHeight="1" x14ac:dyDescent="0.25">
      <c r="A22" s="209" t="s">
        <v>36</v>
      </c>
      <c r="B22" s="114" t="s">
        <v>94</v>
      </c>
      <c r="C22" s="114">
        <v>200</v>
      </c>
      <c r="D22" s="211"/>
      <c r="E22" s="211"/>
      <c r="F22" s="212">
        <f t="shared" ref="F22:H23" si="3">F23</f>
        <v>0</v>
      </c>
      <c r="G22" s="212">
        <f t="shared" si="3"/>
        <v>0</v>
      </c>
      <c r="H22" s="212">
        <f t="shared" si="3"/>
        <v>0</v>
      </c>
    </row>
    <row r="23" spans="1:8" s="4" customFormat="1" ht="33.75" hidden="1" customHeight="1" x14ac:dyDescent="0.25">
      <c r="A23" s="205" t="s">
        <v>37</v>
      </c>
      <c r="B23" s="114" t="s">
        <v>94</v>
      </c>
      <c r="C23" s="210">
        <v>240</v>
      </c>
      <c r="D23" s="211"/>
      <c r="E23" s="211"/>
      <c r="F23" s="212">
        <f t="shared" si="3"/>
        <v>0</v>
      </c>
      <c r="G23" s="212">
        <f t="shared" si="3"/>
        <v>0</v>
      </c>
      <c r="H23" s="212">
        <f t="shared" si="3"/>
        <v>0</v>
      </c>
    </row>
    <row r="24" spans="1:8" s="4" customFormat="1" ht="30.75" hidden="1" customHeight="1" x14ac:dyDescent="0.25">
      <c r="A24" s="209" t="s">
        <v>92</v>
      </c>
      <c r="B24" s="114" t="s">
        <v>94</v>
      </c>
      <c r="C24" s="210">
        <v>240</v>
      </c>
      <c r="D24" s="211" t="s">
        <v>47</v>
      </c>
      <c r="E24" s="211" t="s">
        <v>87</v>
      </c>
      <c r="F24" s="212">
        <v>0</v>
      </c>
      <c r="G24" s="212">
        <v>0</v>
      </c>
      <c r="H24" s="212">
        <v>0</v>
      </c>
    </row>
    <row r="25" spans="1:8" s="4" customFormat="1" ht="24.75" customHeight="1" x14ac:dyDescent="0.25">
      <c r="A25" s="209" t="s">
        <v>91</v>
      </c>
      <c r="B25" s="463" t="s">
        <v>556</v>
      </c>
      <c r="C25" s="447"/>
      <c r="D25" s="211"/>
      <c r="E25" s="211"/>
      <c r="F25" s="393">
        <f>F27</f>
        <v>0</v>
      </c>
      <c r="G25" s="393">
        <f>G27</f>
        <v>1754.96</v>
      </c>
      <c r="H25" s="393">
        <f>H27</f>
        <v>1819.893</v>
      </c>
    </row>
    <row r="26" spans="1:8" s="4" customFormat="1" ht="30.75" customHeight="1" x14ac:dyDescent="0.25">
      <c r="A26" s="578" t="s">
        <v>521</v>
      </c>
      <c r="B26" s="579"/>
      <c r="C26" s="579"/>
      <c r="D26" s="579"/>
      <c r="E26" s="579"/>
      <c r="F26" s="579"/>
      <c r="G26" s="579"/>
      <c r="H26" s="580"/>
    </row>
    <row r="27" spans="1:8" s="4" customFormat="1" ht="30.75" customHeight="1" x14ac:dyDescent="0.25">
      <c r="A27" s="209" t="s">
        <v>36</v>
      </c>
      <c r="B27" s="463" t="s">
        <v>556</v>
      </c>
      <c r="C27" s="447">
        <v>200</v>
      </c>
      <c r="D27" s="211"/>
      <c r="E27" s="211"/>
      <c r="F27" s="393">
        <f t="shared" ref="F27:H28" si="4">F28</f>
        <v>0</v>
      </c>
      <c r="G27" s="393">
        <f t="shared" si="4"/>
        <v>1754.96</v>
      </c>
      <c r="H27" s="393">
        <f t="shared" si="4"/>
        <v>1819.893</v>
      </c>
    </row>
    <row r="28" spans="1:8" s="4" customFormat="1" ht="30.75" customHeight="1" x14ac:dyDescent="0.25">
      <c r="A28" s="205" t="s">
        <v>37</v>
      </c>
      <c r="B28" s="463" t="s">
        <v>556</v>
      </c>
      <c r="C28" s="447">
        <v>240</v>
      </c>
      <c r="D28" s="211"/>
      <c r="E28" s="211"/>
      <c r="F28" s="393">
        <f t="shared" si="4"/>
        <v>0</v>
      </c>
      <c r="G28" s="393">
        <f t="shared" si="4"/>
        <v>1754.96</v>
      </c>
      <c r="H28" s="393">
        <f t="shared" si="4"/>
        <v>1819.893</v>
      </c>
    </row>
    <row r="29" spans="1:8" s="4" customFormat="1" ht="24.75" customHeight="1" x14ac:dyDescent="0.25">
      <c r="A29" s="209" t="s">
        <v>92</v>
      </c>
      <c r="B29" s="463" t="s">
        <v>556</v>
      </c>
      <c r="C29" s="447">
        <v>240</v>
      </c>
      <c r="D29" s="211" t="s">
        <v>47</v>
      </c>
      <c r="E29" s="211" t="s">
        <v>87</v>
      </c>
      <c r="F29" s="393">
        <v>0</v>
      </c>
      <c r="G29" s="393">
        <v>1754.96</v>
      </c>
      <c r="H29" s="393">
        <v>1819.893</v>
      </c>
    </row>
    <row r="30" spans="1:8" s="4" customFormat="1" ht="47.25" customHeight="1" x14ac:dyDescent="0.25">
      <c r="A30" s="247" t="s">
        <v>564</v>
      </c>
      <c r="B30" s="461" t="s">
        <v>565</v>
      </c>
      <c r="C30" s="210"/>
      <c r="D30" s="211"/>
      <c r="E30" s="211"/>
      <c r="F30" s="393">
        <f>F32</f>
        <v>0</v>
      </c>
      <c r="G30" s="393">
        <f>G32</f>
        <v>11399.995800000001</v>
      </c>
      <c r="H30" s="393">
        <f>H32</f>
        <v>0</v>
      </c>
    </row>
    <row r="31" spans="1:8" s="4" customFormat="1" ht="54.75" customHeight="1" x14ac:dyDescent="0.25">
      <c r="A31" s="572" t="s">
        <v>459</v>
      </c>
      <c r="B31" s="573"/>
      <c r="C31" s="573"/>
      <c r="D31" s="573"/>
      <c r="E31" s="573"/>
      <c r="F31" s="573"/>
      <c r="G31" s="573"/>
      <c r="H31" s="574"/>
    </row>
    <row r="32" spans="1:8" s="4" customFormat="1" ht="25.5" x14ac:dyDescent="0.25">
      <c r="A32" s="209" t="s">
        <v>36</v>
      </c>
      <c r="B32" s="461" t="s">
        <v>565</v>
      </c>
      <c r="C32" s="114">
        <v>200</v>
      </c>
      <c r="D32" s="211"/>
      <c r="E32" s="211"/>
      <c r="F32" s="393">
        <f t="shared" ref="F32:H33" si="5">F33</f>
        <v>0</v>
      </c>
      <c r="G32" s="393">
        <f t="shared" si="5"/>
        <v>11399.995800000001</v>
      </c>
      <c r="H32" s="393">
        <f t="shared" si="5"/>
        <v>0</v>
      </c>
    </row>
    <row r="33" spans="1:10" s="4" customFormat="1" ht="29.25" customHeight="1" x14ac:dyDescent="0.25">
      <c r="A33" s="205" t="s">
        <v>37</v>
      </c>
      <c r="B33" s="461" t="s">
        <v>565</v>
      </c>
      <c r="C33" s="210">
        <v>240</v>
      </c>
      <c r="D33" s="211"/>
      <c r="E33" s="211"/>
      <c r="F33" s="393">
        <f t="shared" si="5"/>
        <v>0</v>
      </c>
      <c r="G33" s="393">
        <f t="shared" si="5"/>
        <v>11399.995800000001</v>
      </c>
      <c r="H33" s="393">
        <f t="shared" si="5"/>
        <v>0</v>
      </c>
    </row>
    <row r="34" spans="1:10" s="4" customFormat="1" ht="25.5" customHeight="1" x14ac:dyDescent="0.25">
      <c r="A34" s="209" t="s">
        <v>92</v>
      </c>
      <c r="B34" s="461" t="s">
        <v>565</v>
      </c>
      <c r="C34" s="210">
        <v>240</v>
      </c>
      <c r="D34" s="211" t="s">
        <v>47</v>
      </c>
      <c r="E34" s="211" t="s">
        <v>87</v>
      </c>
      <c r="F34" s="393">
        <v>0</v>
      </c>
      <c r="G34" s="393">
        <v>11399.995800000001</v>
      </c>
      <c r="H34" s="393">
        <v>0</v>
      </c>
    </row>
    <row r="35" spans="1:10" s="4" customFormat="1" ht="38.25" hidden="1" customHeight="1" x14ac:dyDescent="0.25">
      <c r="A35" s="228" t="s">
        <v>444</v>
      </c>
      <c r="B35" s="114" t="s">
        <v>97</v>
      </c>
      <c r="C35" s="210"/>
      <c r="D35" s="211"/>
      <c r="E35" s="211"/>
      <c r="F35" s="212">
        <f>F37</f>
        <v>0</v>
      </c>
      <c r="G35" s="212">
        <v>0</v>
      </c>
      <c r="H35" s="212">
        <f>H37</f>
        <v>0</v>
      </c>
    </row>
    <row r="36" spans="1:10" ht="58.5" hidden="1" customHeight="1" x14ac:dyDescent="0.2">
      <c r="A36" s="572" t="s">
        <v>447</v>
      </c>
      <c r="B36" s="573"/>
      <c r="C36" s="573"/>
      <c r="D36" s="573"/>
      <c r="E36" s="573"/>
      <c r="F36" s="573"/>
      <c r="G36" s="573"/>
      <c r="H36" s="574"/>
    </row>
    <row r="37" spans="1:10" ht="25.5" hidden="1" x14ac:dyDescent="0.2">
      <c r="A37" s="209" t="s">
        <v>36</v>
      </c>
      <c r="B37" s="114" t="s">
        <v>97</v>
      </c>
      <c r="C37" s="114">
        <v>200</v>
      </c>
      <c r="D37" s="211"/>
      <c r="E37" s="211"/>
      <c r="F37" s="212">
        <f t="shared" ref="F37:H38" si="6">F38</f>
        <v>0</v>
      </c>
      <c r="G37" s="212">
        <f t="shared" si="6"/>
        <v>0</v>
      </c>
      <c r="H37" s="212">
        <f t="shared" si="6"/>
        <v>0</v>
      </c>
    </row>
    <row r="38" spans="1:10" ht="25.5" hidden="1" x14ac:dyDescent="0.2">
      <c r="A38" s="205" t="s">
        <v>37</v>
      </c>
      <c r="B38" s="114" t="s">
        <v>97</v>
      </c>
      <c r="C38" s="210">
        <v>240</v>
      </c>
      <c r="D38" s="211"/>
      <c r="E38" s="211"/>
      <c r="F38" s="212">
        <f t="shared" si="6"/>
        <v>0</v>
      </c>
      <c r="G38" s="212">
        <f t="shared" si="6"/>
        <v>0</v>
      </c>
      <c r="H38" s="212">
        <f t="shared" si="6"/>
        <v>0</v>
      </c>
    </row>
    <row r="39" spans="1:10" ht="28.5" hidden="1" customHeight="1" x14ac:dyDescent="0.2">
      <c r="A39" s="209" t="s">
        <v>92</v>
      </c>
      <c r="B39" s="114" t="s">
        <v>97</v>
      </c>
      <c r="C39" s="210">
        <v>240</v>
      </c>
      <c r="D39" s="211" t="s">
        <v>47</v>
      </c>
      <c r="E39" s="211" t="s">
        <v>87</v>
      </c>
      <c r="F39" s="212">
        <v>0</v>
      </c>
      <c r="G39" s="212">
        <v>0</v>
      </c>
      <c r="H39" s="212">
        <v>0</v>
      </c>
    </row>
    <row r="40" spans="1:10" ht="54" customHeight="1" x14ac:dyDescent="0.2">
      <c r="A40" s="247" t="s">
        <v>564</v>
      </c>
      <c r="B40" s="461" t="s">
        <v>565</v>
      </c>
      <c r="C40" s="96"/>
      <c r="D40" s="110"/>
      <c r="E40" s="110"/>
      <c r="F40" s="394">
        <f>F42</f>
        <v>1985.14</v>
      </c>
      <c r="G40" s="394">
        <f>G42</f>
        <v>0</v>
      </c>
      <c r="H40" s="394">
        <f>H42</f>
        <v>0</v>
      </c>
    </row>
    <row r="41" spans="1:10" ht="27" customHeight="1" x14ac:dyDescent="0.25">
      <c r="A41" s="575" t="s">
        <v>510</v>
      </c>
      <c r="B41" s="576"/>
      <c r="C41" s="576"/>
      <c r="D41" s="576"/>
      <c r="E41" s="576"/>
      <c r="F41" s="576"/>
      <c r="G41" s="576"/>
      <c r="H41" s="577"/>
      <c r="J41" s="246"/>
    </row>
    <row r="42" spans="1:10" ht="36.75" customHeight="1" x14ac:dyDescent="0.2">
      <c r="A42" s="109" t="s">
        <v>36</v>
      </c>
      <c r="B42" s="461" t="s">
        <v>565</v>
      </c>
      <c r="C42" s="96">
        <v>200</v>
      </c>
      <c r="D42" s="110"/>
      <c r="E42" s="110"/>
      <c r="F42" s="394">
        <f t="shared" ref="F42:H43" si="7">F43</f>
        <v>1985.14</v>
      </c>
      <c r="G42" s="394">
        <f t="shared" si="7"/>
        <v>0</v>
      </c>
      <c r="H42" s="394">
        <f t="shared" si="7"/>
        <v>0</v>
      </c>
    </row>
    <row r="43" spans="1:10" ht="36.75" customHeight="1" x14ac:dyDescent="0.2">
      <c r="A43" s="31" t="s">
        <v>37</v>
      </c>
      <c r="B43" s="461" t="s">
        <v>565</v>
      </c>
      <c r="C43" s="96">
        <v>240</v>
      </c>
      <c r="D43" s="110"/>
      <c r="E43" s="110"/>
      <c r="F43" s="394">
        <f t="shared" si="7"/>
        <v>1985.14</v>
      </c>
      <c r="G43" s="394">
        <f t="shared" si="7"/>
        <v>0</v>
      </c>
      <c r="H43" s="394">
        <f t="shared" si="7"/>
        <v>0</v>
      </c>
    </row>
    <row r="44" spans="1:10" ht="38.25" customHeight="1" x14ac:dyDescent="0.2">
      <c r="A44" s="109" t="s">
        <v>92</v>
      </c>
      <c r="B44" s="461" t="s">
        <v>565</v>
      </c>
      <c r="C44" s="96">
        <v>240</v>
      </c>
      <c r="D44" s="110" t="s">
        <v>47</v>
      </c>
      <c r="E44" s="110" t="s">
        <v>87</v>
      </c>
      <c r="F44" s="394">
        <v>1985.14</v>
      </c>
      <c r="G44" s="394">
        <v>0</v>
      </c>
      <c r="H44" s="394">
        <v>0</v>
      </c>
    </row>
    <row r="48" spans="1:10" ht="15.75" x14ac:dyDescent="0.25">
      <c r="B48" s="246"/>
    </row>
  </sheetData>
  <mergeCells count="13">
    <mergeCell ref="A7:H7"/>
    <mergeCell ref="A9:A10"/>
    <mergeCell ref="B9:B10"/>
    <mergeCell ref="C9:C10"/>
    <mergeCell ref="D9:D10"/>
    <mergeCell ref="E9:E10"/>
    <mergeCell ref="F9:H9"/>
    <mergeCell ref="A31:H31"/>
    <mergeCell ref="A36:H36"/>
    <mergeCell ref="A41:H41"/>
    <mergeCell ref="A21:H21"/>
    <mergeCell ref="A16:H16"/>
    <mergeCell ref="A26:H26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28173-DFF3-416A-B158-75CD1FC708AB}">
  <dimension ref="A2:I63"/>
  <sheetViews>
    <sheetView tabSelected="1" topLeftCell="A54" workbookViewId="0">
      <selection activeCell="C58" sqref="C58"/>
    </sheetView>
  </sheetViews>
  <sheetFormatPr defaultRowHeight="12.75" x14ac:dyDescent="0.2"/>
  <cols>
    <col min="1" max="1" width="26.28515625" style="170" customWidth="1"/>
    <col min="2" max="2" width="64.140625" style="170" customWidth="1"/>
    <col min="3" max="3" width="15.140625" style="170" customWidth="1"/>
    <col min="4" max="5" width="16.85546875" style="170" customWidth="1"/>
    <col min="6" max="6" width="12.28515625" style="170" customWidth="1"/>
    <col min="7" max="7" width="9.7109375" style="170" bestFit="1" customWidth="1"/>
    <col min="8" max="16384" width="9.140625" style="170"/>
  </cols>
  <sheetData>
    <row r="2" spans="1:5" ht="15" x14ac:dyDescent="0.25">
      <c r="D2" s="91" t="s">
        <v>433</v>
      </c>
      <c r="E2" s="88"/>
    </row>
    <row r="3" spans="1:5" ht="15" x14ac:dyDescent="0.25">
      <c r="D3" s="91" t="s">
        <v>613</v>
      </c>
      <c r="E3" s="91"/>
    </row>
    <row r="4" spans="1:5" ht="15" x14ac:dyDescent="0.25">
      <c r="D4" s="91" t="s">
        <v>10</v>
      </c>
      <c r="E4" s="91"/>
    </row>
    <row r="5" spans="1:5" ht="15" x14ac:dyDescent="0.25">
      <c r="D5" s="91" t="s">
        <v>3</v>
      </c>
      <c r="E5" s="91"/>
    </row>
    <row r="6" spans="1:5" ht="15" x14ac:dyDescent="0.25">
      <c r="D6" s="91" t="s">
        <v>4</v>
      </c>
      <c r="E6" s="91"/>
    </row>
    <row r="7" spans="1:5" s="90" customFormat="1" ht="12.75" customHeight="1" x14ac:dyDescent="0.25">
      <c r="C7" s="169"/>
      <c r="D7" s="91" t="s">
        <v>614</v>
      </c>
      <c r="E7" s="88"/>
    </row>
    <row r="8" spans="1:5" s="90" customFormat="1" ht="12.75" customHeight="1" x14ac:dyDescent="0.25">
      <c r="C8" s="169"/>
      <c r="D8" s="88"/>
      <c r="E8" s="88"/>
    </row>
    <row r="9" spans="1:5" ht="15" x14ac:dyDescent="0.25">
      <c r="B9" s="169"/>
      <c r="C9" s="171"/>
    </row>
    <row r="10" spans="1:5" ht="15.75" x14ac:dyDescent="0.25">
      <c r="A10" s="492" t="s">
        <v>317</v>
      </c>
      <c r="B10" s="492"/>
      <c r="C10" s="492"/>
      <c r="D10" s="492"/>
      <c r="E10" s="492"/>
    </row>
    <row r="11" spans="1:5" ht="15.75" x14ac:dyDescent="0.25">
      <c r="A11" s="492" t="s">
        <v>318</v>
      </c>
      <c r="B11" s="492"/>
      <c r="C11" s="492"/>
      <c r="D11" s="492"/>
      <c r="E11" s="492"/>
    </row>
    <row r="12" spans="1:5" ht="15.75" x14ac:dyDescent="0.25">
      <c r="A12" s="492" t="s">
        <v>319</v>
      </c>
      <c r="B12" s="492"/>
      <c r="C12" s="492"/>
      <c r="D12" s="492"/>
      <c r="E12" s="492"/>
    </row>
    <row r="13" spans="1:5" ht="15.75" x14ac:dyDescent="0.25">
      <c r="A13" s="492" t="s">
        <v>489</v>
      </c>
      <c r="B13" s="492"/>
      <c r="C13" s="492"/>
      <c r="D13" s="492"/>
      <c r="E13" s="492"/>
    </row>
    <row r="14" spans="1:5" x14ac:dyDescent="0.2">
      <c r="B14" s="356"/>
      <c r="C14" s="172"/>
    </row>
    <row r="15" spans="1:5" s="173" customFormat="1" ht="27.2" customHeight="1" x14ac:dyDescent="0.25">
      <c r="A15" s="493" t="s">
        <v>320</v>
      </c>
      <c r="B15" s="493" t="s">
        <v>321</v>
      </c>
      <c r="C15" s="494" t="s">
        <v>322</v>
      </c>
      <c r="D15" s="495"/>
      <c r="E15" s="496"/>
    </row>
    <row r="16" spans="1:5" s="173" customFormat="1" ht="21.4" customHeight="1" x14ac:dyDescent="0.25">
      <c r="A16" s="493"/>
      <c r="B16" s="493"/>
      <c r="C16" s="352" t="s">
        <v>304</v>
      </c>
      <c r="D16" s="352" t="s">
        <v>427</v>
      </c>
      <c r="E16" s="352" t="s">
        <v>490</v>
      </c>
    </row>
    <row r="17" spans="1:5" ht="29.25" customHeight="1" x14ac:dyDescent="0.25">
      <c r="A17" s="234" t="s">
        <v>323</v>
      </c>
      <c r="B17" s="235" t="s">
        <v>324</v>
      </c>
      <c r="C17" s="357">
        <f>C18+C20+C22+C25+C31+C34+C38</f>
        <v>116787.93299999999</v>
      </c>
      <c r="D17" s="357">
        <f>D18+D20+D22+D25+D31+D34+D38</f>
        <v>82938.55799999999</v>
      </c>
      <c r="E17" s="357">
        <f>E18+E20+E22+E25+E31+E34+E38</f>
        <v>85749.354000000007</v>
      </c>
    </row>
    <row r="18" spans="1:5" ht="24.75" customHeight="1" x14ac:dyDescent="0.25">
      <c r="A18" s="234" t="s">
        <v>325</v>
      </c>
      <c r="B18" s="240" t="s">
        <v>326</v>
      </c>
      <c r="C18" s="358">
        <f>C19</f>
        <v>34763.737000000001</v>
      </c>
      <c r="D18" s="358">
        <f>D19</f>
        <v>35980.468000000001</v>
      </c>
      <c r="E18" s="358">
        <f>E19</f>
        <v>37311.745000000003</v>
      </c>
    </row>
    <row r="19" spans="1:5" ht="24" customHeight="1" x14ac:dyDescent="0.2">
      <c r="A19" s="350" t="s">
        <v>327</v>
      </c>
      <c r="B19" s="175" t="s">
        <v>328</v>
      </c>
      <c r="C19" s="359">
        <v>34763.737000000001</v>
      </c>
      <c r="D19" s="359">
        <v>35980.468000000001</v>
      </c>
      <c r="E19" s="359">
        <v>37311.745000000003</v>
      </c>
    </row>
    <row r="20" spans="1:5" ht="51.75" customHeight="1" x14ac:dyDescent="0.2">
      <c r="A20" s="236" t="s">
        <v>329</v>
      </c>
      <c r="B20" s="231" t="s">
        <v>330</v>
      </c>
      <c r="C20" s="358">
        <f>C21</f>
        <v>1754.96</v>
      </c>
      <c r="D20" s="358">
        <f>D21</f>
        <v>1754.96</v>
      </c>
      <c r="E20" s="358">
        <f>E21</f>
        <v>1819.893</v>
      </c>
    </row>
    <row r="21" spans="1:5" ht="33" customHeight="1" x14ac:dyDescent="0.2">
      <c r="A21" s="350" t="s">
        <v>331</v>
      </c>
      <c r="B21" s="175" t="s">
        <v>332</v>
      </c>
      <c r="C21" s="359">
        <v>1754.96</v>
      </c>
      <c r="D21" s="359">
        <v>1754.96</v>
      </c>
      <c r="E21" s="359">
        <v>1819.893</v>
      </c>
    </row>
    <row r="22" spans="1:5" ht="21.75" customHeight="1" x14ac:dyDescent="0.2">
      <c r="A22" s="239" t="s">
        <v>333</v>
      </c>
      <c r="B22" s="240" t="s">
        <v>334</v>
      </c>
      <c r="C22" s="358">
        <f>SUM(C23:C24)</f>
        <v>28275.489999999998</v>
      </c>
      <c r="D22" s="358">
        <f>SUM(D23:D24)</f>
        <v>30857.234</v>
      </c>
      <c r="E22" s="358">
        <f>SUM(E23:E24)</f>
        <v>31731.575000000001</v>
      </c>
    </row>
    <row r="23" spans="1:5" ht="23.25" customHeight="1" x14ac:dyDescent="0.2">
      <c r="A23" s="350" t="s">
        <v>335</v>
      </c>
      <c r="B23" s="177" t="s">
        <v>336</v>
      </c>
      <c r="C23" s="359">
        <v>2056.4899999999998</v>
      </c>
      <c r="D23" s="359">
        <v>2138.75</v>
      </c>
      <c r="E23" s="359">
        <v>2224.3000000000002</v>
      </c>
    </row>
    <row r="24" spans="1:5" ht="25.5" customHeight="1" x14ac:dyDescent="0.2">
      <c r="A24" s="350" t="s">
        <v>337</v>
      </c>
      <c r="B24" s="178" t="s">
        <v>338</v>
      </c>
      <c r="C24" s="359">
        <v>26219</v>
      </c>
      <c r="D24" s="359">
        <f>26744+1974.484</f>
        <v>28718.484</v>
      </c>
      <c r="E24" s="359">
        <f>27279+2228.275</f>
        <v>29507.275000000001</v>
      </c>
    </row>
    <row r="25" spans="1:5" ht="47.25" x14ac:dyDescent="0.2">
      <c r="A25" s="239" t="s">
        <v>339</v>
      </c>
      <c r="B25" s="238" t="s">
        <v>340</v>
      </c>
      <c r="C25" s="360">
        <f>SUM(C26:C30)</f>
        <v>9346.5610000000015</v>
      </c>
      <c r="D25" s="360">
        <f>SUM(D26:D30)</f>
        <v>10042.895999999999</v>
      </c>
      <c r="E25" s="360">
        <f>SUM(E26:E30)</f>
        <v>10558.540999999999</v>
      </c>
    </row>
    <row r="26" spans="1:5" ht="72.75" customHeight="1" x14ac:dyDescent="0.2">
      <c r="A26" s="350" t="s">
        <v>341</v>
      </c>
      <c r="B26" s="180" t="s">
        <v>342</v>
      </c>
      <c r="C26" s="359">
        <v>3813.54</v>
      </c>
      <c r="D26" s="359">
        <v>3966.08</v>
      </c>
      <c r="E26" s="359">
        <v>4124.72</v>
      </c>
    </row>
    <row r="27" spans="1:5" ht="60.75" customHeight="1" x14ac:dyDescent="0.2">
      <c r="A27" s="350" t="s">
        <v>343</v>
      </c>
      <c r="B27" s="177" t="s">
        <v>344</v>
      </c>
      <c r="C27" s="359">
        <v>95.494</v>
      </c>
      <c r="D27" s="359">
        <v>95.494</v>
      </c>
      <c r="E27" s="359">
        <v>95.494</v>
      </c>
    </row>
    <row r="28" spans="1:5" ht="35.25" customHeight="1" x14ac:dyDescent="0.2">
      <c r="A28" s="350" t="s">
        <v>345</v>
      </c>
      <c r="B28" s="177" t="s">
        <v>346</v>
      </c>
      <c r="C28" s="359">
        <f>2497.17-471.808</f>
        <v>2025.3620000000001</v>
      </c>
      <c r="D28" s="359">
        <f>2597.06-154.155</f>
        <v>2442.9049999999997</v>
      </c>
      <c r="E28" s="359">
        <f>2700.94-31.95</f>
        <v>2668.9900000000002</v>
      </c>
    </row>
    <row r="29" spans="1:5" ht="40.5" hidden="1" x14ac:dyDescent="0.2">
      <c r="A29" s="350" t="s">
        <v>347</v>
      </c>
      <c r="B29" s="177" t="s">
        <v>348</v>
      </c>
      <c r="C29" s="359">
        <v>0</v>
      </c>
      <c r="D29" s="359">
        <v>0</v>
      </c>
      <c r="E29" s="359">
        <v>0</v>
      </c>
    </row>
    <row r="30" spans="1:5" ht="75" customHeight="1" x14ac:dyDescent="0.2">
      <c r="A30" s="181" t="s">
        <v>349</v>
      </c>
      <c r="B30" s="177" t="s">
        <v>350</v>
      </c>
      <c r="C30" s="359">
        <v>3412.165</v>
      </c>
      <c r="D30" s="359">
        <v>3538.4169999999999</v>
      </c>
      <c r="E30" s="359">
        <v>3669.337</v>
      </c>
    </row>
    <row r="31" spans="1:5" ht="31.5" x14ac:dyDescent="0.2">
      <c r="A31" s="236" t="s">
        <v>351</v>
      </c>
      <c r="B31" s="238" t="s">
        <v>352</v>
      </c>
      <c r="C31" s="358">
        <f>SUM(C32:C33)</f>
        <v>3814.078</v>
      </c>
      <c r="D31" s="358">
        <f>SUM(D32:D33)</f>
        <v>3703</v>
      </c>
      <c r="E31" s="358">
        <f>SUM(E32:E33)</f>
        <v>3727.6</v>
      </c>
    </row>
    <row r="32" spans="1:5" ht="30.75" customHeight="1" x14ac:dyDescent="0.2">
      <c r="A32" s="350" t="s">
        <v>353</v>
      </c>
      <c r="B32" s="177" t="s">
        <v>354</v>
      </c>
      <c r="C32" s="359">
        <v>3457</v>
      </c>
      <c r="D32" s="359">
        <v>3457</v>
      </c>
      <c r="E32" s="359">
        <v>3457</v>
      </c>
    </row>
    <row r="33" spans="1:8" ht="24" customHeight="1" x14ac:dyDescent="0.2">
      <c r="A33" s="350" t="s">
        <v>355</v>
      </c>
      <c r="B33" s="177" t="s">
        <v>356</v>
      </c>
      <c r="C33" s="359">
        <v>357.07799999999997</v>
      </c>
      <c r="D33" s="359">
        <v>246</v>
      </c>
      <c r="E33" s="359">
        <v>270.60000000000002</v>
      </c>
    </row>
    <row r="34" spans="1:8" ht="34.5" customHeight="1" x14ac:dyDescent="0.2">
      <c r="A34" s="237" t="s">
        <v>357</v>
      </c>
      <c r="B34" s="238" t="s">
        <v>358</v>
      </c>
      <c r="C34" s="358">
        <f>SUM(C35:C37)</f>
        <v>38833.107000000004</v>
      </c>
      <c r="D34" s="358">
        <f>SUM(D35:D37)</f>
        <v>600</v>
      </c>
      <c r="E34" s="358">
        <f>SUM(E35:E37)</f>
        <v>600</v>
      </c>
    </row>
    <row r="35" spans="1:8" ht="68.25" customHeight="1" x14ac:dyDescent="0.2">
      <c r="A35" s="350" t="s">
        <v>359</v>
      </c>
      <c r="B35" s="182" t="s">
        <v>360</v>
      </c>
      <c r="C35" s="359">
        <f>26709.113+26.607-1121.783+3950+7150+1500+17156.59-1500-16000</f>
        <v>37870.527000000002</v>
      </c>
      <c r="D35" s="359">
        <v>0</v>
      </c>
      <c r="E35" s="359">
        <v>0</v>
      </c>
    </row>
    <row r="36" spans="1:8" ht="48.75" hidden="1" customHeight="1" x14ac:dyDescent="0.2">
      <c r="A36" s="183" t="s">
        <v>361</v>
      </c>
      <c r="B36" s="184" t="s">
        <v>362</v>
      </c>
      <c r="C36" s="359">
        <v>0</v>
      </c>
      <c r="D36" s="359">
        <v>0</v>
      </c>
      <c r="E36" s="359">
        <v>0</v>
      </c>
    </row>
    <row r="37" spans="1:8" ht="45" customHeight="1" x14ac:dyDescent="0.2">
      <c r="A37" s="181" t="s">
        <v>363</v>
      </c>
      <c r="B37" s="177" t="s">
        <v>364</v>
      </c>
      <c r="C37" s="359">
        <f>762.772+115.8+84.008</f>
        <v>962.58</v>
      </c>
      <c r="D37" s="359">
        <v>600</v>
      </c>
      <c r="E37" s="359">
        <v>600</v>
      </c>
    </row>
    <row r="38" spans="1:8" ht="34.5" hidden="1" customHeight="1" x14ac:dyDescent="0.2">
      <c r="A38" s="181" t="s">
        <v>365</v>
      </c>
      <c r="B38" s="179" t="s">
        <v>366</v>
      </c>
      <c r="C38" s="359">
        <f>SUM(C39)</f>
        <v>0</v>
      </c>
      <c r="D38" s="359">
        <f>SUM(D39)</f>
        <v>0</v>
      </c>
      <c r="E38" s="359">
        <f>SUM(E39)</f>
        <v>0</v>
      </c>
    </row>
    <row r="39" spans="1:8" ht="30.75" hidden="1" customHeight="1" x14ac:dyDescent="0.2">
      <c r="A39" s="181" t="s">
        <v>367</v>
      </c>
      <c r="B39" s="177" t="s">
        <v>368</v>
      </c>
      <c r="C39" s="359">
        <v>0</v>
      </c>
      <c r="D39" s="359">
        <v>0</v>
      </c>
      <c r="E39" s="359">
        <v>0</v>
      </c>
    </row>
    <row r="40" spans="1:8" ht="24.75" customHeight="1" x14ac:dyDescent="0.2">
      <c r="A40" s="230" t="s">
        <v>369</v>
      </c>
      <c r="B40" s="233" t="s">
        <v>370</v>
      </c>
      <c r="C40" s="357">
        <f>C41</f>
        <v>72425.217630000014</v>
      </c>
      <c r="D40" s="357">
        <f>D41</f>
        <v>64797.595799999996</v>
      </c>
      <c r="E40" s="357">
        <f>E41</f>
        <v>55391.600000000006</v>
      </c>
      <c r="G40" s="185"/>
      <c r="H40" s="185"/>
    </row>
    <row r="41" spans="1:8" ht="31.5" x14ac:dyDescent="0.2">
      <c r="A41" s="230" t="s">
        <v>371</v>
      </c>
      <c r="B41" s="231" t="s">
        <v>372</v>
      </c>
      <c r="C41" s="358">
        <f>C42+C45+C57+C61+C44</f>
        <v>72425.217630000014</v>
      </c>
      <c r="D41" s="358">
        <f>D42+D45+D57+D61+D44</f>
        <v>64797.595799999996</v>
      </c>
      <c r="E41" s="358">
        <f>E42+E45+E57+E61+E44</f>
        <v>55391.600000000006</v>
      </c>
    </row>
    <row r="42" spans="1:8" ht="24.75" customHeight="1" x14ac:dyDescent="0.2">
      <c r="A42" s="232" t="s">
        <v>373</v>
      </c>
      <c r="B42" s="233" t="s">
        <v>374</v>
      </c>
      <c r="C42" s="358">
        <f>C43</f>
        <v>47707.4</v>
      </c>
      <c r="D42" s="358">
        <f>D43</f>
        <v>49774.2</v>
      </c>
      <c r="E42" s="358">
        <f>E43</f>
        <v>51665.8</v>
      </c>
    </row>
    <row r="43" spans="1:8" ht="48.75" customHeight="1" x14ac:dyDescent="0.2">
      <c r="A43" s="181" t="s">
        <v>423</v>
      </c>
      <c r="B43" s="177" t="s">
        <v>426</v>
      </c>
      <c r="C43" s="359">
        <v>47707.4</v>
      </c>
      <c r="D43" s="359">
        <v>49774.2</v>
      </c>
      <c r="E43" s="359">
        <v>51665.8</v>
      </c>
    </row>
    <row r="44" spans="1:8" ht="8.1" hidden="1" customHeight="1" x14ac:dyDescent="0.2">
      <c r="A44" s="181" t="s">
        <v>375</v>
      </c>
      <c r="B44" s="177" t="s">
        <v>376</v>
      </c>
      <c r="C44" s="359">
        <v>0</v>
      </c>
      <c r="D44" s="359">
        <v>0</v>
      </c>
      <c r="E44" s="359">
        <v>0</v>
      </c>
    </row>
    <row r="45" spans="1:8" ht="33.75" customHeight="1" x14ac:dyDescent="0.2">
      <c r="A45" s="230" t="s">
        <v>377</v>
      </c>
      <c r="B45" s="233" t="s">
        <v>378</v>
      </c>
      <c r="C45" s="358">
        <f>C46+C47+C48+C49+C51+C52+C53+C54+C55+C56</f>
        <v>21248.517630000002</v>
      </c>
      <c r="D45" s="358">
        <f>D47+D48+D49+D51+D52+D53+D54+D55+D56</f>
        <v>11457.7958</v>
      </c>
      <c r="E45" s="358">
        <f>E47+E48+E49+E51+E52+E53+E54+E55+E56</f>
        <v>40.5</v>
      </c>
      <c r="F45" s="489"/>
      <c r="G45" s="490"/>
      <c r="H45" s="490"/>
    </row>
    <row r="46" spans="1:8" ht="76.5" hidden="1" customHeight="1" x14ac:dyDescent="0.2">
      <c r="A46" s="181" t="s">
        <v>379</v>
      </c>
      <c r="B46" s="177" t="s">
        <v>462</v>
      </c>
      <c r="C46" s="359">
        <v>0</v>
      </c>
      <c r="D46" s="359">
        <v>0</v>
      </c>
      <c r="E46" s="359">
        <v>0</v>
      </c>
    </row>
    <row r="47" spans="1:8" ht="90" hidden="1" customHeight="1" x14ac:dyDescent="0.2">
      <c r="A47" s="181" t="s">
        <v>379</v>
      </c>
      <c r="B47" s="177" t="s">
        <v>380</v>
      </c>
      <c r="C47" s="359">
        <v>0</v>
      </c>
      <c r="D47" s="359">
        <v>0</v>
      </c>
      <c r="E47" s="359">
        <v>0</v>
      </c>
    </row>
    <row r="48" spans="1:8" ht="86.25" hidden="1" customHeight="1" x14ac:dyDescent="0.2">
      <c r="A48" s="181" t="s">
        <v>381</v>
      </c>
      <c r="B48" s="177" t="s">
        <v>382</v>
      </c>
      <c r="C48" s="359">
        <v>0</v>
      </c>
      <c r="D48" s="359">
        <v>0</v>
      </c>
      <c r="E48" s="359">
        <v>0</v>
      </c>
    </row>
    <row r="49" spans="1:9" ht="99.75" customHeight="1" x14ac:dyDescent="0.2">
      <c r="A49" s="181" t="s">
        <v>381</v>
      </c>
      <c r="B49" s="177" t="s">
        <v>452</v>
      </c>
      <c r="C49" s="359">
        <v>1659.81763</v>
      </c>
      <c r="D49" s="359">
        <v>11399.995800000001</v>
      </c>
      <c r="E49" s="359">
        <v>0</v>
      </c>
    </row>
    <row r="50" spans="1:9" ht="100.5" hidden="1" customHeight="1" x14ac:dyDescent="0.2">
      <c r="A50" s="181" t="s">
        <v>453</v>
      </c>
      <c r="B50" s="177" t="s">
        <v>454</v>
      </c>
      <c r="C50" s="359">
        <v>0</v>
      </c>
      <c r="D50" s="359">
        <v>0</v>
      </c>
      <c r="E50" s="359">
        <v>0</v>
      </c>
    </row>
    <row r="51" spans="1:9" ht="64.5" customHeight="1" x14ac:dyDescent="0.2">
      <c r="A51" s="361" t="s">
        <v>383</v>
      </c>
      <c r="B51" s="177" t="s">
        <v>384</v>
      </c>
      <c r="C51" s="359">
        <v>13898.1</v>
      </c>
      <c r="D51" s="359">
        <v>0</v>
      </c>
      <c r="E51" s="359">
        <v>0</v>
      </c>
    </row>
    <row r="52" spans="1:9" ht="51.75" hidden="1" customHeight="1" x14ac:dyDescent="0.2">
      <c r="A52" s="181" t="s">
        <v>393</v>
      </c>
      <c r="B52" s="177" t="s">
        <v>451</v>
      </c>
      <c r="C52" s="359">
        <v>0</v>
      </c>
      <c r="D52" s="359">
        <v>0</v>
      </c>
      <c r="E52" s="359">
        <v>0</v>
      </c>
    </row>
    <row r="53" spans="1:9" ht="48.75" customHeight="1" x14ac:dyDescent="0.2">
      <c r="A53" s="181" t="s">
        <v>385</v>
      </c>
      <c r="B53" s="177" t="s">
        <v>609</v>
      </c>
      <c r="C53" s="359">
        <v>137</v>
      </c>
      <c r="D53" s="359">
        <v>0</v>
      </c>
      <c r="E53" s="359">
        <v>0</v>
      </c>
    </row>
    <row r="54" spans="1:9" ht="69" customHeight="1" x14ac:dyDescent="0.2">
      <c r="A54" s="181" t="s">
        <v>385</v>
      </c>
      <c r="B54" s="177" t="s">
        <v>446</v>
      </c>
      <c r="C54" s="359">
        <v>72.2</v>
      </c>
      <c r="D54" s="359">
        <v>57.8</v>
      </c>
      <c r="E54" s="359">
        <v>40.5</v>
      </c>
    </row>
    <row r="55" spans="1:9" ht="93" customHeight="1" x14ac:dyDescent="0.2">
      <c r="A55" s="181" t="s">
        <v>385</v>
      </c>
      <c r="B55" s="177" t="s">
        <v>445</v>
      </c>
      <c r="C55" s="359">
        <v>5181.3999999999996</v>
      </c>
      <c r="D55" s="359">
        <v>0</v>
      </c>
      <c r="E55" s="359">
        <v>0</v>
      </c>
    </row>
    <row r="56" spans="1:9" ht="35.450000000000003" customHeight="1" x14ac:dyDescent="0.2">
      <c r="A56" s="181" t="s">
        <v>385</v>
      </c>
      <c r="B56" s="177" t="s">
        <v>422</v>
      </c>
      <c r="C56" s="359">
        <v>300</v>
      </c>
      <c r="D56" s="359">
        <v>0</v>
      </c>
      <c r="E56" s="359">
        <v>0</v>
      </c>
    </row>
    <row r="57" spans="1:9" ht="23.25" customHeight="1" x14ac:dyDescent="0.2">
      <c r="A57" s="229" t="s">
        <v>386</v>
      </c>
      <c r="B57" s="233" t="s">
        <v>387</v>
      </c>
      <c r="C57" s="362">
        <f>SUM(C58:C60)</f>
        <v>3469.2999999999997</v>
      </c>
      <c r="D57" s="362">
        <f>SUM(D58:D60)</f>
        <v>3565.5999999999995</v>
      </c>
      <c r="E57" s="362">
        <f>SUM(E58:E60)</f>
        <v>3685.2999999999997</v>
      </c>
      <c r="F57" s="186"/>
      <c r="G57" s="490"/>
      <c r="H57" s="490"/>
      <c r="I57" s="490"/>
    </row>
    <row r="58" spans="1:9" ht="40.5" x14ac:dyDescent="0.2">
      <c r="A58" s="187" t="s">
        <v>388</v>
      </c>
      <c r="B58" s="177" t="s">
        <v>389</v>
      </c>
      <c r="C58" s="363">
        <v>1448</v>
      </c>
      <c r="D58" s="363">
        <v>1497.8</v>
      </c>
      <c r="E58" s="363">
        <v>1549.6</v>
      </c>
    </row>
    <row r="59" spans="1:9" s="188" customFormat="1" ht="54" x14ac:dyDescent="0.2">
      <c r="A59" s="187" t="s">
        <v>390</v>
      </c>
      <c r="B59" s="177" t="s">
        <v>391</v>
      </c>
      <c r="C59" s="363">
        <v>2010.6</v>
      </c>
      <c r="D59" s="363">
        <v>2057.1</v>
      </c>
      <c r="E59" s="363">
        <v>2125</v>
      </c>
    </row>
    <row r="60" spans="1:9" s="188" customFormat="1" ht="57.75" customHeight="1" x14ac:dyDescent="0.2">
      <c r="A60" s="187" t="s">
        <v>390</v>
      </c>
      <c r="B60" s="177" t="s">
        <v>392</v>
      </c>
      <c r="C60" s="363">
        <v>10.7</v>
      </c>
      <c r="D60" s="363">
        <v>10.7</v>
      </c>
      <c r="E60" s="363">
        <v>10.7</v>
      </c>
    </row>
    <row r="61" spans="1:9" ht="36" hidden="1" customHeight="1" x14ac:dyDescent="0.2">
      <c r="A61" s="229" t="s">
        <v>461</v>
      </c>
      <c r="B61" s="233" t="s">
        <v>2</v>
      </c>
      <c r="C61" s="362">
        <f>SUM(C62)</f>
        <v>0</v>
      </c>
      <c r="D61" s="362">
        <f>SUM(D62)</f>
        <v>0</v>
      </c>
      <c r="E61" s="362">
        <f>SUM(E62)</f>
        <v>0</v>
      </c>
      <c r="F61" s="186"/>
      <c r="G61" s="490"/>
      <c r="H61" s="490"/>
      <c r="I61" s="490"/>
    </row>
    <row r="62" spans="1:9" ht="54.75" hidden="1" customHeight="1" x14ac:dyDescent="0.2">
      <c r="A62" s="181" t="s">
        <v>453</v>
      </c>
      <c r="B62" s="177" t="s">
        <v>454</v>
      </c>
      <c r="C62" s="359">
        <v>0</v>
      </c>
      <c r="D62" s="359">
        <v>0</v>
      </c>
      <c r="E62" s="359">
        <v>0</v>
      </c>
    </row>
    <row r="63" spans="1:9" ht="15.75" x14ac:dyDescent="0.2">
      <c r="A63" s="491" t="s">
        <v>1</v>
      </c>
      <c r="B63" s="491"/>
      <c r="C63" s="357">
        <f>C17+C40</f>
        <v>189213.15062999999</v>
      </c>
      <c r="D63" s="357">
        <f>D17+D40</f>
        <v>147736.15379999997</v>
      </c>
      <c r="E63" s="357">
        <f>E17+E40</f>
        <v>141140.95400000003</v>
      </c>
    </row>
  </sheetData>
  <mergeCells count="11">
    <mergeCell ref="F45:H45"/>
    <mergeCell ref="G57:I57"/>
    <mergeCell ref="G61:I61"/>
    <mergeCell ref="A63:B63"/>
    <mergeCell ref="A10:E10"/>
    <mergeCell ref="A11:E11"/>
    <mergeCell ref="A12:E12"/>
    <mergeCell ref="A13:E13"/>
    <mergeCell ref="A15:A16"/>
    <mergeCell ref="B15:B16"/>
    <mergeCell ref="C15:E1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  <pageSetUpPr fitToPage="1"/>
  </sheetPr>
  <dimension ref="A2:H424"/>
  <sheetViews>
    <sheetView workbookViewId="0">
      <selection activeCell="C8" sqref="C8"/>
    </sheetView>
  </sheetViews>
  <sheetFormatPr defaultRowHeight="12.75" x14ac:dyDescent="0.2"/>
  <cols>
    <col min="1" max="1" width="53.85546875" style="1" customWidth="1"/>
    <col min="2" max="2" width="16.140625" style="2" customWidth="1"/>
    <col min="3" max="3" width="14.28515625" style="2" customWidth="1"/>
    <col min="4" max="4" width="9" style="2" customWidth="1"/>
    <col min="5" max="5" width="8.7109375" style="1" customWidth="1"/>
    <col min="6" max="6" width="16.28515625" style="3" customWidth="1"/>
    <col min="7" max="7" width="12.42578125" style="1" bestFit="1" customWidth="1"/>
    <col min="8" max="16384" width="9.140625" style="1"/>
  </cols>
  <sheetData>
    <row r="2" spans="1:6" ht="15" x14ac:dyDescent="0.25">
      <c r="D2" s="85" t="s">
        <v>515</v>
      </c>
      <c r="E2" s="86"/>
      <c r="F2" s="89"/>
    </row>
    <row r="3" spans="1:6" ht="15" x14ac:dyDescent="0.25">
      <c r="D3" s="85" t="s">
        <v>615</v>
      </c>
      <c r="E3" s="85"/>
      <c r="F3" s="89"/>
    </row>
    <row r="4" spans="1:6" ht="15" x14ac:dyDescent="0.25">
      <c r="D4" s="85" t="s">
        <v>10</v>
      </c>
      <c r="E4" s="138"/>
      <c r="F4" s="89"/>
    </row>
    <row r="5" spans="1:6" ht="15" x14ac:dyDescent="0.25">
      <c r="D5" s="85" t="s">
        <v>3</v>
      </c>
      <c r="E5" s="85"/>
      <c r="F5" s="89"/>
    </row>
    <row r="6" spans="1:6" ht="15" x14ac:dyDescent="0.25">
      <c r="D6" s="85" t="s">
        <v>4</v>
      </c>
      <c r="E6" s="85"/>
      <c r="F6" s="89"/>
    </row>
    <row r="7" spans="1:6" ht="15" x14ac:dyDescent="0.25">
      <c r="D7" s="85" t="s">
        <v>614</v>
      </c>
      <c r="E7" s="86"/>
      <c r="F7" s="89"/>
    </row>
    <row r="8" spans="1:6" s="90" customFormat="1" ht="12.75" customHeight="1" x14ac:dyDescent="0.25">
      <c r="D8" s="85"/>
      <c r="E8" s="88"/>
    </row>
    <row r="9" spans="1:6" ht="15.75" customHeight="1" x14ac:dyDescent="0.2"/>
    <row r="10" spans="1:6" s="4" customFormat="1" ht="60.6" customHeight="1" x14ac:dyDescent="0.25">
      <c r="A10" s="497" t="s">
        <v>512</v>
      </c>
      <c r="B10" s="497"/>
      <c r="C10" s="497"/>
      <c r="D10" s="497"/>
      <c r="E10" s="497"/>
      <c r="F10" s="497"/>
    </row>
    <row r="11" spans="1:6" s="4" customFormat="1" ht="15.75" x14ac:dyDescent="0.25">
      <c r="A11" s="7"/>
      <c r="B11" s="7"/>
      <c r="C11" s="7"/>
      <c r="D11" s="7"/>
      <c r="E11" s="7"/>
      <c r="F11" s="7"/>
    </row>
    <row r="12" spans="1:6" s="4" customFormat="1" ht="31.9" customHeight="1" x14ac:dyDescent="0.25">
      <c r="A12" s="498" t="s">
        <v>0</v>
      </c>
      <c r="B12" s="499" t="s">
        <v>6</v>
      </c>
      <c r="C12" s="499" t="s">
        <v>22</v>
      </c>
      <c r="D12" s="499" t="s">
        <v>23</v>
      </c>
      <c r="E12" s="499" t="s">
        <v>24</v>
      </c>
      <c r="F12" s="96" t="s">
        <v>25</v>
      </c>
    </row>
    <row r="13" spans="1:6" s="4" customFormat="1" ht="15.75" customHeight="1" x14ac:dyDescent="0.25">
      <c r="A13" s="498"/>
      <c r="B13" s="499"/>
      <c r="C13" s="499"/>
      <c r="D13" s="499"/>
      <c r="E13" s="499"/>
      <c r="F13" s="96" t="s">
        <v>304</v>
      </c>
    </row>
    <row r="14" spans="1:6" s="4" customFormat="1" ht="23.25" customHeight="1" x14ac:dyDescent="0.25">
      <c r="A14" s="241" t="s">
        <v>26</v>
      </c>
      <c r="B14" s="242"/>
      <c r="C14" s="242"/>
      <c r="D14" s="242"/>
      <c r="E14" s="242"/>
      <c r="F14" s="389">
        <f>SUM(F15+F259)</f>
        <v>197213.15062999999</v>
      </c>
    </row>
    <row r="15" spans="1:6" s="4" customFormat="1" ht="22.7" customHeight="1" x14ac:dyDescent="0.25">
      <c r="A15" s="98" t="s">
        <v>27</v>
      </c>
      <c r="B15" s="99"/>
      <c r="C15" s="99"/>
      <c r="D15" s="100"/>
      <c r="E15" s="101"/>
      <c r="F15" s="417">
        <f>F16+F45+F52+F77+F119+F131+F163+F178+F198+F233+F240+F247</f>
        <v>138311.64530999999</v>
      </c>
    </row>
    <row r="16" spans="1:6" s="4" customFormat="1" ht="50.25" customHeight="1" x14ac:dyDescent="0.25">
      <c r="A16" s="102" t="s">
        <v>28</v>
      </c>
      <c r="B16" s="97" t="s">
        <v>29</v>
      </c>
      <c r="C16" s="97"/>
      <c r="D16" s="103"/>
      <c r="E16" s="103"/>
      <c r="F16" s="418">
        <f>F17+F39</f>
        <v>40648.300000000003</v>
      </c>
    </row>
    <row r="17" spans="1:6" s="4" customFormat="1" ht="25.5" customHeight="1" x14ac:dyDescent="0.25">
      <c r="A17" s="27" t="s">
        <v>526</v>
      </c>
      <c r="B17" s="28" t="s">
        <v>597</v>
      </c>
      <c r="C17" s="28"/>
      <c r="D17" s="28"/>
      <c r="E17" s="28"/>
      <c r="F17" s="419">
        <f>F18</f>
        <v>39585.300000000003</v>
      </c>
    </row>
    <row r="18" spans="1:6" s="4" customFormat="1" ht="28.9" customHeight="1" x14ac:dyDescent="0.25">
      <c r="A18" s="29" t="s">
        <v>598</v>
      </c>
      <c r="B18" s="455" t="s">
        <v>599</v>
      </c>
      <c r="C18" s="470"/>
      <c r="D18" s="470"/>
      <c r="E18" s="455"/>
      <c r="F18" s="420">
        <f>F19+F29</f>
        <v>39585.300000000003</v>
      </c>
    </row>
    <row r="19" spans="1:6" s="4" customFormat="1" ht="36.75" customHeight="1" x14ac:dyDescent="0.25">
      <c r="A19" s="109" t="s">
        <v>30</v>
      </c>
      <c r="B19" s="96" t="s">
        <v>600</v>
      </c>
      <c r="C19" s="96"/>
      <c r="D19" s="110"/>
      <c r="E19" s="110"/>
      <c r="F19" s="394">
        <f>F20+F23+F26+F35</f>
        <v>38085.300000000003</v>
      </c>
    </row>
    <row r="20" spans="1:6" s="4" customFormat="1" ht="51" x14ac:dyDescent="0.25">
      <c r="A20" s="109" t="s">
        <v>31</v>
      </c>
      <c r="B20" s="469" t="s">
        <v>600</v>
      </c>
      <c r="C20" s="96">
        <v>100</v>
      </c>
      <c r="D20" s="110"/>
      <c r="E20" s="110"/>
      <c r="F20" s="394">
        <f>F21</f>
        <v>16560.2</v>
      </c>
    </row>
    <row r="21" spans="1:6" s="4" customFormat="1" ht="32.25" customHeight="1" x14ac:dyDescent="0.25">
      <c r="A21" s="31" t="s">
        <v>32</v>
      </c>
      <c r="B21" s="469" t="s">
        <v>600</v>
      </c>
      <c r="C21" s="96">
        <v>110</v>
      </c>
      <c r="D21" s="110"/>
      <c r="E21" s="110"/>
      <c r="F21" s="394">
        <f>F22</f>
        <v>16560.2</v>
      </c>
    </row>
    <row r="22" spans="1:6" s="4" customFormat="1" ht="15.75" x14ac:dyDescent="0.25">
      <c r="A22" s="109" t="s">
        <v>33</v>
      </c>
      <c r="B22" s="469" t="s">
        <v>600</v>
      </c>
      <c r="C22" s="96">
        <v>110</v>
      </c>
      <c r="D22" s="110" t="s">
        <v>34</v>
      </c>
      <c r="E22" s="110" t="s">
        <v>35</v>
      </c>
      <c r="F22" s="394">
        <v>16560.2</v>
      </c>
    </row>
    <row r="23" spans="1:6" s="4" customFormat="1" ht="30.2" customHeight="1" x14ac:dyDescent="0.25">
      <c r="A23" s="109" t="s">
        <v>36</v>
      </c>
      <c r="B23" s="469" t="s">
        <v>600</v>
      </c>
      <c r="C23" s="96">
        <v>200</v>
      </c>
      <c r="D23" s="110"/>
      <c r="E23" s="110"/>
      <c r="F23" s="394">
        <f>F24</f>
        <v>20499.099999999999</v>
      </c>
    </row>
    <row r="24" spans="1:6" s="4" customFormat="1" ht="30.2" customHeight="1" x14ac:dyDescent="0.25">
      <c r="A24" s="31" t="s">
        <v>37</v>
      </c>
      <c r="B24" s="469" t="s">
        <v>600</v>
      </c>
      <c r="C24" s="96">
        <v>240</v>
      </c>
      <c r="D24" s="110"/>
      <c r="E24" s="110"/>
      <c r="F24" s="394">
        <f>F25</f>
        <v>20499.099999999999</v>
      </c>
    </row>
    <row r="25" spans="1:6" s="4" customFormat="1" ht="15.75" x14ac:dyDescent="0.25">
      <c r="A25" s="109" t="s">
        <v>33</v>
      </c>
      <c r="B25" s="469" t="s">
        <v>600</v>
      </c>
      <c r="C25" s="96">
        <v>240</v>
      </c>
      <c r="D25" s="110" t="s">
        <v>34</v>
      </c>
      <c r="E25" s="110" t="s">
        <v>35</v>
      </c>
      <c r="F25" s="394">
        <f>13349.1+7150</f>
        <v>20499.099999999999</v>
      </c>
    </row>
    <row r="26" spans="1:6" s="4" customFormat="1" ht="24" customHeight="1" x14ac:dyDescent="0.25">
      <c r="A26" s="109" t="s">
        <v>38</v>
      </c>
      <c r="B26" s="469" t="s">
        <v>600</v>
      </c>
      <c r="C26" s="96">
        <v>800</v>
      </c>
      <c r="D26" s="110"/>
      <c r="E26" s="110"/>
      <c r="F26" s="394">
        <f>F27</f>
        <v>26</v>
      </c>
    </row>
    <row r="27" spans="1:6" s="4" customFormat="1" ht="21.75" customHeight="1" x14ac:dyDescent="0.25">
      <c r="A27" s="31" t="s">
        <v>39</v>
      </c>
      <c r="B27" s="469" t="s">
        <v>600</v>
      </c>
      <c r="C27" s="96">
        <v>850</v>
      </c>
      <c r="D27" s="110"/>
      <c r="E27" s="110"/>
      <c r="F27" s="394">
        <f>F28</f>
        <v>26</v>
      </c>
    </row>
    <row r="28" spans="1:6" s="4" customFormat="1" ht="22.5" customHeight="1" x14ac:dyDescent="0.25">
      <c r="A28" s="109" t="s">
        <v>33</v>
      </c>
      <c r="B28" s="469" t="s">
        <v>600</v>
      </c>
      <c r="C28" s="96">
        <v>850</v>
      </c>
      <c r="D28" s="110" t="s">
        <v>34</v>
      </c>
      <c r="E28" s="110" t="s">
        <v>35</v>
      </c>
      <c r="F28" s="394">
        <v>26</v>
      </c>
    </row>
    <row r="29" spans="1:6" s="4" customFormat="1" ht="24" customHeight="1" x14ac:dyDescent="0.25">
      <c r="A29" s="31" t="s">
        <v>612</v>
      </c>
      <c r="B29" s="454" t="s">
        <v>600</v>
      </c>
      <c r="C29" s="162"/>
      <c r="D29" s="147"/>
      <c r="E29" s="147"/>
      <c r="F29" s="421">
        <f>F32</f>
        <v>1500</v>
      </c>
    </row>
    <row r="30" spans="1:6" s="4" customFormat="1" ht="24.75" hidden="1" customHeight="1" x14ac:dyDescent="0.25">
      <c r="A30" s="122" t="s">
        <v>292</v>
      </c>
      <c r="B30" s="454" t="s">
        <v>600</v>
      </c>
      <c r="C30" s="162"/>
      <c r="D30" s="147"/>
      <c r="E30" s="147"/>
      <c r="F30" s="421">
        <v>0</v>
      </c>
    </row>
    <row r="31" spans="1:6" s="4" customFormat="1" ht="33.75" hidden="1" customHeight="1" x14ac:dyDescent="0.25">
      <c r="A31" s="122" t="s">
        <v>293</v>
      </c>
      <c r="B31" s="454" t="s">
        <v>600</v>
      </c>
      <c r="C31" s="162"/>
      <c r="D31" s="147"/>
      <c r="E31" s="147"/>
      <c r="F31" s="421">
        <v>0</v>
      </c>
    </row>
    <row r="32" spans="1:6" s="4" customFormat="1" ht="29.25" customHeight="1" x14ac:dyDescent="0.25">
      <c r="A32" s="109" t="s">
        <v>36</v>
      </c>
      <c r="B32" s="454" t="s">
        <v>600</v>
      </c>
      <c r="C32" s="162">
        <v>200</v>
      </c>
      <c r="D32" s="147"/>
      <c r="E32" s="147"/>
      <c r="F32" s="421">
        <f>F33</f>
        <v>1500</v>
      </c>
    </row>
    <row r="33" spans="1:6" s="4" customFormat="1" ht="27.75" customHeight="1" x14ac:dyDescent="0.25">
      <c r="A33" s="31" t="s">
        <v>37</v>
      </c>
      <c r="B33" s="454" t="s">
        <v>600</v>
      </c>
      <c r="C33" s="162">
        <v>240</v>
      </c>
      <c r="D33" s="147"/>
      <c r="E33" s="147"/>
      <c r="F33" s="421">
        <f>F34</f>
        <v>1500</v>
      </c>
    </row>
    <row r="34" spans="1:6" s="4" customFormat="1" ht="27.75" customHeight="1" x14ac:dyDescent="0.25">
      <c r="A34" s="122" t="s">
        <v>33</v>
      </c>
      <c r="B34" s="454" t="s">
        <v>600</v>
      </c>
      <c r="C34" s="162">
        <v>240</v>
      </c>
      <c r="D34" s="147" t="s">
        <v>34</v>
      </c>
      <c r="E34" s="147" t="s">
        <v>35</v>
      </c>
      <c r="F34" s="421">
        <v>1500</v>
      </c>
    </row>
    <row r="35" spans="1:6" s="4" customFormat="1" ht="34.5" customHeight="1" x14ac:dyDescent="0.25">
      <c r="A35" s="122" t="s">
        <v>44</v>
      </c>
      <c r="B35" s="16" t="s">
        <v>601</v>
      </c>
      <c r="C35" s="162"/>
      <c r="D35" s="147"/>
      <c r="E35" s="147"/>
      <c r="F35" s="421">
        <f>F36</f>
        <v>1000</v>
      </c>
    </row>
    <row r="36" spans="1:6" s="4" customFormat="1" ht="30.75" customHeight="1" x14ac:dyDescent="0.25">
      <c r="A36" s="109" t="s">
        <v>36</v>
      </c>
      <c r="B36" s="470" t="s">
        <v>601</v>
      </c>
      <c r="C36" s="162">
        <v>200</v>
      </c>
      <c r="D36" s="147"/>
      <c r="E36" s="147"/>
      <c r="F36" s="421">
        <f>F37</f>
        <v>1000</v>
      </c>
    </row>
    <row r="37" spans="1:6" s="4" customFormat="1" ht="30.75" customHeight="1" x14ac:dyDescent="0.25">
      <c r="A37" s="31" t="s">
        <v>37</v>
      </c>
      <c r="B37" s="470" t="s">
        <v>601</v>
      </c>
      <c r="C37" s="162">
        <v>240</v>
      </c>
      <c r="D37" s="147"/>
      <c r="E37" s="147"/>
      <c r="F37" s="421">
        <f>F38</f>
        <v>1000</v>
      </c>
    </row>
    <row r="38" spans="1:6" s="4" customFormat="1" ht="22.5" customHeight="1" x14ac:dyDescent="0.25">
      <c r="A38" s="122" t="s">
        <v>33</v>
      </c>
      <c r="B38" s="470" t="s">
        <v>601</v>
      </c>
      <c r="C38" s="162">
        <v>240</v>
      </c>
      <c r="D38" s="147" t="s">
        <v>34</v>
      </c>
      <c r="E38" s="147" t="s">
        <v>35</v>
      </c>
      <c r="F38" s="402">
        <v>1000</v>
      </c>
    </row>
    <row r="39" spans="1:6" s="4" customFormat="1" ht="35.25" customHeight="1" x14ac:dyDescent="0.25">
      <c r="A39" s="150" t="s">
        <v>602</v>
      </c>
      <c r="B39" s="107" t="s">
        <v>287</v>
      </c>
      <c r="C39" s="107"/>
      <c r="D39" s="105"/>
      <c r="E39" s="105"/>
      <c r="F39" s="420">
        <f>F40</f>
        <v>1063</v>
      </c>
    </row>
    <row r="40" spans="1:6" s="4" customFormat="1" ht="36.75" customHeight="1" x14ac:dyDescent="0.25">
      <c r="A40" s="480" t="s">
        <v>603</v>
      </c>
      <c r="B40" s="107" t="s">
        <v>288</v>
      </c>
      <c r="C40" s="107"/>
      <c r="D40" s="105"/>
      <c r="E40" s="105"/>
      <c r="F40" s="420">
        <f>SUM(F41)</f>
        <v>1063</v>
      </c>
    </row>
    <row r="41" spans="1:6" s="4" customFormat="1" ht="30.75" customHeight="1" x14ac:dyDescent="0.25">
      <c r="A41" s="464" t="s">
        <v>604</v>
      </c>
      <c r="B41" s="469" t="s">
        <v>290</v>
      </c>
      <c r="C41" s="96"/>
      <c r="D41" s="110"/>
      <c r="E41" s="110"/>
      <c r="F41" s="394">
        <f>F43</f>
        <v>1063</v>
      </c>
    </row>
    <row r="42" spans="1:6" s="4" customFormat="1" ht="34.5" customHeight="1" x14ac:dyDescent="0.25">
      <c r="A42" s="161" t="s">
        <v>108</v>
      </c>
      <c r="B42" s="469" t="s">
        <v>290</v>
      </c>
      <c r="C42" s="96">
        <v>400</v>
      </c>
      <c r="D42" s="110"/>
      <c r="E42" s="110"/>
      <c r="F42" s="394">
        <f>F43</f>
        <v>1063</v>
      </c>
    </row>
    <row r="43" spans="1:6" s="4" customFormat="1" ht="27" customHeight="1" x14ac:dyDescent="0.25">
      <c r="A43" s="481" t="s">
        <v>109</v>
      </c>
      <c r="B43" s="469" t="s">
        <v>290</v>
      </c>
      <c r="C43" s="96">
        <v>410</v>
      </c>
      <c r="D43" s="110"/>
      <c r="E43" s="110"/>
      <c r="F43" s="394">
        <f>F44</f>
        <v>1063</v>
      </c>
    </row>
    <row r="44" spans="1:6" s="4" customFormat="1" ht="24" customHeight="1" x14ac:dyDescent="0.25">
      <c r="A44" s="109" t="s">
        <v>33</v>
      </c>
      <c r="B44" s="469" t="s">
        <v>290</v>
      </c>
      <c r="C44" s="96">
        <v>410</v>
      </c>
      <c r="D44" s="110" t="s">
        <v>34</v>
      </c>
      <c r="E44" s="110" t="s">
        <v>35</v>
      </c>
      <c r="F44" s="394">
        <v>1063</v>
      </c>
    </row>
    <row r="45" spans="1:6" s="4" customFormat="1" ht="51" x14ac:dyDescent="0.25">
      <c r="A45" s="102" t="s">
        <v>443</v>
      </c>
      <c r="B45" s="19" t="s">
        <v>437</v>
      </c>
      <c r="C45" s="97"/>
      <c r="D45" s="103"/>
      <c r="E45" s="103"/>
      <c r="F45" s="418">
        <f>F46</f>
        <v>274</v>
      </c>
    </row>
    <row r="46" spans="1:6" s="4" customFormat="1" ht="38.25" customHeight="1" x14ac:dyDescent="0.25">
      <c r="A46" s="29" t="s">
        <v>560</v>
      </c>
      <c r="B46" s="455" t="s">
        <v>606</v>
      </c>
      <c r="C46" s="107"/>
      <c r="D46" s="105"/>
      <c r="E46" s="105"/>
      <c r="F46" s="420">
        <f>SUM(F47)</f>
        <v>274</v>
      </c>
    </row>
    <row r="47" spans="1:6" s="4" customFormat="1" ht="38.25" x14ac:dyDescent="0.25">
      <c r="A47" s="478" t="s">
        <v>607</v>
      </c>
      <c r="B47" s="470" t="s">
        <v>608</v>
      </c>
      <c r="C47" s="96"/>
      <c r="D47" s="110"/>
      <c r="E47" s="110"/>
      <c r="F47" s="394">
        <f>F50</f>
        <v>274</v>
      </c>
    </row>
    <row r="48" spans="1:6" s="4" customFormat="1" ht="25.5" x14ac:dyDescent="0.25">
      <c r="A48" s="478" t="s">
        <v>610</v>
      </c>
      <c r="B48" s="470" t="s">
        <v>611</v>
      </c>
      <c r="C48" s="96"/>
      <c r="D48" s="110"/>
      <c r="E48" s="110"/>
      <c r="F48" s="394">
        <f>F50</f>
        <v>274</v>
      </c>
    </row>
    <row r="49" spans="1:6" s="4" customFormat="1" ht="33" customHeight="1" x14ac:dyDescent="0.25">
      <c r="A49" s="109" t="s">
        <v>36</v>
      </c>
      <c r="B49" s="470" t="s">
        <v>611</v>
      </c>
      <c r="C49" s="469">
        <v>200</v>
      </c>
      <c r="D49" s="110"/>
      <c r="E49" s="110"/>
      <c r="F49" s="394">
        <f>F50</f>
        <v>274</v>
      </c>
    </row>
    <row r="50" spans="1:6" s="4" customFormat="1" ht="34.5" customHeight="1" x14ac:dyDescent="0.25">
      <c r="A50" s="31" t="s">
        <v>37</v>
      </c>
      <c r="B50" s="470" t="s">
        <v>611</v>
      </c>
      <c r="C50" s="96">
        <v>240</v>
      </c>
      <c r="D50" s="110"/>
      <c r="E50" s="110"/>
      <c r="F50" s="394">
        <f>F51</f>
        <v>274</v>
      </c>
    </row>
    <row r="51" spans="1:6" s="4" customFormat="1" ht="27.75" customHeight="1" x14ac:dyDescent="0.25">
      <c r="A51" s="112" t="s">
        <v>46</v>
      </c>
      <c r="B51" s="470" t="s">
        <v>611</v>
      </c>
      <c r="C51" s="96">
        <v>240</v>
      </c>
      <c r="D51" s="110" t="s">
        <v>47</v>
      </c>
      <c r="E51" s="110" t="s">
        <v>48</v>
      </c>
      <c r="F51" s="394">
        <v>274</v>
      </c>
    </row>
    <row r="52" spans="1:6" s="93" customFormat="1" ht="65.25" customHeight="1" x14ac:dyDescent="0.25">
      <c r="A52" s="102" t="s">
        <v>315</v>
      </c>
      <c r="B52" s="97" t="s">
        <v>49</v>
      </c>
      <c r="C52" s="97"/>
      <c r="D52" s="110"/>
      <c r="E52" s="110"/>
      <c r="F52" s="418">
        <f>F55</f>
        <v>1330.9490000000001</v>
      </c>
    </row>
    <row r="53" spans="1:6" s="93" customFormat="1" ht="59.85" hidden="1" customHeight="1" x14ac:dyDescent="0.25">
      <c r="A53" s="106" t="s">
        <v>306</v>
      </c>
      <c r="B53" s="107" t="s">
        <v>51</v>
      </c>
      <c r="C53" s="107"/>
      <c r="D53" s="105"/>
      <c r="E53" s="105"/>
      <c r="F53" s="420">
        <f>F54</f>
        <v>0</v>
      </c>
    </row>
    <row r="54" spans="1:6" s="93" customFormat="1" ht="27.95" hidden="1" customHeight="1" x14ac:dyDescent="0.25">
      <c r="A54" s="106" t="s">
        <v>52</v>
      </c>
      <c r="B54" s="107" t="s">
        <v>53</v>
      </c>
      <c r="C54" s="107"/>
      <c r="D54" s="105"/>
      <c r="E54" s="105"/>
      <c r="F54" s="420">
        <v>0</v>
      </c>
    </row>
    <row r="55" spans="1:6" s="93" customFormat="1" ht="23.25" customHeight="1" x14ac:dyDescent="0.25">
      <c r="A55" s="29" t="s">
        <v>526</v>
      </c>
      <c r="B55" s="470" t="s">
        <v>527</v>
      </c>
      <c r="C55" s="96"/>
      <c r="D55" s="110"/>
      <c r="E55" s="110"/>
      <c r="F55" s="394">
        <f>F56</f>
        <v>1330.9490000000001</v>
      </c>
    </row>
    <row r="56" spans="1:6" s="93" customFormat="1" ht="35.25" customHeight="1" x14ac:dyDescent="0.25">
      <c r="A56" s="29" t="s">
        <v>528</v>
      </c>
      <c r="B56" s="470" t="s">
        <v>529</v>
      </c>
      <c r="C56" s="96"/>
      <c r="D56" s="96"/>
      <c r="E56" s="96"/>
      <c r="F56" s="394">
        <f>F57</f>
        <v>1330.9490000000001</v>
      </c>
    </row>
    <row r="57" spans="1:6" s="93" customFormat="1" ht="31.5" customHeight="1" x14ac:dyDescent="0.25">
      <c r="A57" s="29" t="s">
        <v>530</v>
      </c>
      <c r="B57" s="470" t="s">
        <v>531</v>
      </c>
      <c r="C57" s="96"/>
      <c r="D57" s="96"/>
      <c r="E57" s="110"/>
      <c r="F57" s="394">
        <f>F76</f>
        <v>1330.9490000000001</v>
      </c>
    </row>
    <row r="58" spans="1:6" s="93" customFormat="1" ht="21.75" hidden="1" customHeight="1" x14ac:dyDescent="0.25">
      <c r="A58" s="66" t="s">
        <v>56</v>
      </c>
      <c r="B58" s="96" t="s">
        <v>263</v>
      </c>
      <c r="C58" s="96">
        <v>320</v>
      </c>
      <c r="D58" s="96">
        <v>10</v>
      </c>
      <c r="E58" s="110" t="s">
        <v>59</v>
      </c>
      <c r="F58" s="394">
        <v>0</v>
      </c>
    </row>
    <row r="59" spans="1:6" s="93" customFormat="1" ht="17.649999999999999" hidden="1" customHeight="1" x14ac:dyDescent="0.25">
      <c r="A59" s="66" t="s">
        <v>57</v>
      </c>
      <c r="B59" s="96" t="s">
        <v>55</v>
      </c>
      <c r="C59" s="96"/>
      <c r="D59" s="110"/>
      <c r="E59" s="110"/>
      <c r="F59" s="394">
        <f>F60</f>
        <v>0</v>
      </c>
    </row>
    <row r="60" spans="1:6" s="93" customFormat="1" ht="21.2" hidden="1" customHeight="1" x14ac:dyDescent="0.25">
      <c r="A60" s="109" t="s">
        <v>56</v>
      </c>
      <c r="B60" s="96" t="s">
        <v>55</v>
      </c>
      <c r="C60" s="96">
        <v>300</v>
      </c>
      <c r="D60" s="96"/>
      <c r="E60" s="96"/>
      <c r="F60" s="394">
        <f>F61</f>
        <v>0</v>
      </c>
    </row>
    <row r="61" spans="1:6" s="93" customFormat="1" ht="22.5" hidden="1" customHeight="1" x14ac:dyDescent="0.25">
      <c r="A61" s="109" t="s">
        <v>57</v>
      </c>
      <c r="B61" s="96" t="s">
        <v>55</v>
      </c>
      <c r="C61" s="96">
        <v>320</v>
      </c>
      <c r="D61" s="96"/>
      <c r="E61" s="96"/>
      <c r="F61" s="394">
        <f>F62</f>
        <v>0</v>
      </c>
    </row>
    <row r="62" spans="1:6" s="93" customFormat="1" ht="24.4" hidden="1" customHeight="1" x14ac:dyDescent="0.25">
      <c r="A62" s="109" t="s">
        <v>58</v>
      </c>
      <c r="B62" s="96" t="s">
        <v>55</v>
      </c>
      <c r="C62" s="96">
        <v>320</v>
      </c>
      <c r="D62" s="110" t="s">
        <v>201</v>
      </c>
      <c r="E62" s="110" t="s">
        <v>59</v>
      </c>
      <c r="F62" s="394">
        <v>0</v>
      </c>
    </row>
    <row r="63" spans="1:6" s="93" customFormat="1" ht="25.9" hidden="1" customHeight="1" x14ac:dyDescent="0.25">
      <c r="A63" s="109" t="s">
        <v>246</v>
      </c>
      <c r="B63" s="96" t="s">
        <v>55</v>
      </c>
      <c r="C63" s="96"/>
      <c r="D63" s="110"/>
      <c r="E63" s="110"/>
      <c r="F63" s="394">
        <f>F64</f>
        <v>0</v>
      </c>
    </row>
    <row r="64" spans="1:6" s="4" customFormat="1" ht="25.9" hidden="1" customHeight="1" x14ac:dyDescent="0.25">
      <c r="A64" s="109" t="s">
        <v>56</v>
      </c>
      <c r="B64" s="96" t="s">
        <v>55</v>
      </c>
      <c r="C64" s="96">
        <v>300</v>
      </c>
      <c r="D64" s="96"/>
      <c r="E64" s="96"/>
      <c r="F64" s="394">
        <f>F65</f>
        <v>0</v>
      </c>
    </row>
    <row r="65" spans="1:6" s="4" customFormat="1" ht="23.85" hidden="1" customHeight="1" x14ac:dyDescent="0.25">
      <c r="A65" s="109" t="s">
        <v>57</v>
      </c>
      <c r="B65" s="96" t="s">
        <v>55</v>
      </c>
      <c r="C65" s="96">
        <v>320</v>
      </c>
      <c r="D65" s="96"/>
      <c r="E65" s="96"/>
      <c r="F65" s="394">
        <f>F66</f>
        <v>0</v>
      </c>
    </row>
    <row r="66" spans="1:6" s="4" customFormat="1" ht="21.2" hidden="1" customHeight="1" x14ac:dyDescent="0.25">
      <c r="A66" s="109" t="s">
        <v>58</v>
      </c>
      <c r="B66" s="96" t="s">
        <v>55</v>
      </c>
      <c r="C66" s="96">
        <v>320</v>
      </c>
      <c r="D66" s="96">
        <v>10</v>
      </c>
      <c r="E66" s="110" t="s">
        <v>59</v>
      </c>
      <c r="F66" s="394"/>
    </row>
    <row r="67" spans="1:6" s="4" customFormat="1" ht="23.1" hidden="1" customHeight="1" x14ac:dyDescent="0.25">
      <c r="A67" s="104" t="s">
        <v>60</v>
      </c>
      <c r="B67" s="108" t="s">
        <v>61</v>
      </c>
      <c r="C67" s="96"/>
      <c r="D67" s="96"/>
      <c r="E67" s="110"/>
      <c r="F67" s="419">
        <f>F68</f>
        <v>1330.9490000000001</v>
      </c>
    </row>
    <row r="68" spans="1:6" s="4" customFormat="1" ht="25.15" hidden="1" customHeight="1" x14ac:dyDescent="0.25">
      <c r="A68" s="106" t="s">
        <v>62</v>
      </c>
      <c r="B68" s="107" t="s">
        <v>63</v>
      </c>
      <c r="C68" s="107"/>
      <c r="D68" s="107"/>
      <c r="E68" s="105"/>
      <c r="F68" s="420">
        <f>F69+F73</f>
        <v>1330.9490000000001</v>
      </c>
    </row>
    <row r="69" spans="1:6" s="4" customFormat="1" ht="32.65" hidden="1" customHeight="1" x14ac:dyDescent="0.25">
      <c r="A69" s="113" t="s">
        <v>64</v>
      </c>
      <c r="B69" s="96" t="s">
        <v>65</v>
      </c>
      <c r="C69" s="96"/>
      <c r="D69" s="96"/>
      <c r="E69" s="110"/>
      <c r="F69" s="394">
        <f>F70</f>
        <v>0</v>
      </c>
    </row>
    <row r="70" spans="1:6" s="4" customFormat="1" ht="23.1" hidden="1" customHeight="1" x14ac:dyDescent="0.25">
      <c r="A70" s="109" t="s">
        <v>56</v>
      </c>
      <c r="B70" s="96" t="s">
        <v>65</v>
      </c>
      <c r="C70" s="96">
        <v>300</v>
      </c>
      <c r="D70" s="96"/>
      <c r="E70" s="96"/>
      <c r="F70" s="394">
        <f>F71</f>
        <v>0</v>
      </c>
    </row>
    <row r="71" spans="1:6" s="4" customFormat="1" ht="26.45" hidden="1" customHeight="1" x14ac:dyDescent="0.25">
      <c r="A71" s="109" t="s">
        <v>57</v>
      </c>
      <c r="B71" s="96" t="s">
        <v>65</v>
      </c>
      <c r="C71" s="96">
        <v>320</v>
      </c>
      <c r="D71" s="96"/>
      <c r="E71" s="96"/>
      <c r="F71" s="394">
        <f>F72</f>
        <v>0</v>
      </c>
    </row>
    <row r="72" spans="1:6" s="4" customFormat="1" ht="32.65" hidden="1" customHeight="1" x14ac:dyDescent="0.25">
      <c r="A72" s="109" t="s">
        <v>58</v>
      </c>
      <c r="B72" s="96" t="s">
        <v>65</v>
      </c>
      <c r="C72" s="96">
        <v>320</v>
      </c>
      <c r="D72" s="96">
        <v>10</v>
      </c>
      <c r="E72" s="110" t="s">
        <v>59</v>
      </c>
      <c r="F72" s="394">
        <v>0</v>
      </c>
    </row>
    <row r="73" spans="1:6" s="93" customFormat="1" ht="30.6" hidden="1" customHeight="1" x14ac:dyDescent="0.25">
      <c r="A73" s="109" t="s">
        <v>64</v>
      </c>
      <c r="B73" s="96" t="s">
        <v>65</v>
      </c>
      <c r="C73" s="96"/>
      <c r="D73" s="96"/>
      <c r="E73" s="110"/>
      <c r="F73" s="394">
        <f>F74</f>
        <v>1330.9490000000001</v>
      </c>
    </row>
    <row r="74" spans="1:6" s="93" customFormat="1" ht="24.75" customHeight="1" x14ac:dyDescent="0.25">
      <c r="A74" s="66" t="s">
        <v>56</v>
      </c>
      <c r="B74" s="470" t="s">
        <v>531</v>
      </c>
      <c r="C74" s="96">
        <v>300</v>
      </c>
      <c r="D74" s="96"/>
      <c r="E74" s="96"/>
      <c r="F74" s="394">
        <f>F75</f>
        <v>1330.9490000000001</v>
      </c>
    </row>
    <row r="75" spans="1:6" s="93" customFormat="1" ht="32.25" customHeight="1" x14ac:dyDescent="0.25">
      <c r="A75" s="66" t="s">
        <v>57</v>
      </c>
      <c r="B75" s="470" t="s">
        <v>531</v>
      </c>
      <c r="C75" s="96">
        <v>320</v>
      </c>
      <c r="D75" s="96"/>
      <c r="E75" s="96"/>
      <c r="F75" s="394">
        <f>F76</f>
        <v>1330.9490000000001</v>
      </c>
    </row>
    <row r="76" spans="1:6" s="93" customFormat="1" ht="24.75" customHeight="1" x14ac:dyDescent="0.25">
      <c r="A76" s="109" t="s">
        <v>412</v>
      </c>
      <c r="B76" s="470" t="s">
        <v>531</v>
      </c>
      <c r="C76" s="96">
        <v>320</v>
      </c>
      <c r="D76" s="110" t="s">
        <v>201</v>
      </c>
      <c r="E76" s="110" t="s">
        <v>47</v>
      </c>
      <c r="F76" s="394">
        <v>1330.9490000000001</v>
      </c>
    </row>
    <row r="77" spans="1:6" s="4" customFormat="1" ht="38.25" x14ac:dyDescent="0.25">
      <c r="A77" s="102" t="s">
        <v>66</v>
      </c>
      <c r="B77" s="97" t="s">
        <v>67</v>
      </c>
      <c r="C77" s="97"/>
      <c r="D77" s="103"/>
      <c r="E77" s="103"/>
      <c r="F77" s="418">
        <f>F78+F89+F113</f>
        <v>32263.200000000001</v>
      </c>
    </row>
    <row r="78" spans="1:6" s="4" customFormat="1" ht="38.25" customHeight="1" x14ac:dyDescent="0.25">
      <c r="A78" s="29" t="s">
        <v>526</v>
      </c>
      <c r="B78" s="470" t="s">
        <v>532</v>
      </c>
      <c r="C78" s="108"/>
      <c r="D78" s="105"/>
      <c r="E78" s="105"/>
      <c r="F78" s="419">
        <f>F79+F84</f>
        <v>810.45</v>
      </c>
    </row>
    <row r="79" spans="1:6" s="93" customFormat="1" ht="37.5" customHeight="1" x14ac:dyDescent="0.25">
      <c r="A79" s="27" t="s">
        <v>533</v>
      </c>
      <c r="B79" s="28" t="s">
        <v>534</v>
      </c>
      <c r="C79" s="107"/>
      <c r="D79" s="105"/>
      <c r="E79" s="105"/>
      <c r="F79" s="420">
        <f>F82</f>
        <v>400</v>
      </c>
    </row>
    <row r="80" spans="1:6" s="93" customFormat="1" ht="31.5" customHeight="1" x14ac:dyDescent="0.25">
      <c r="A80" s="29" t="s">
        <v>68</v>
      </c>
      <c r="B80" s="470" t="s">
        <v>535</v>
      </c>
      <c r="C80" s="96"/>
      <c r="D80" s="110"/>
      <c r="E80" s="110"/>
      <c r="F80" s="394">
        <f>F83</f>
        <v>400</v>
      </c>
    </row>
    <row r="81" spans="1:6" s="93" customFormat="1" ht="25.5" x14ac:dyDescent="0.25">
      <c r="A81" s="31" t="s">
        <v>36</v>
      </c>
      <c r="B81" s="470" t="s">
        <v>535</v>
      </c>
      <c r="C81" s="96">
        <v>200</v>
      </c>
      <c r="D81" s="110"/>
      <c r="E81" s="110"/>
      <c r="F81" s="394">
        <f>F82</f>
        <v>400</v>
      </c>
    </row>
    <row r="82" spans="1:6" s="93" customFormat="1" ht="25.5" x14ac:dyDescent="0.25">
      <c r="A82" s="31" t="s">
        <v>140</v>
      </c>
      <c r="B82" s="470" t="s">
        <v>535</v>
      </c>
      <c r="C82" s="96">
        <v>240</v>
      </c>
      <c r="D82" s="110"/>
      <c r="E82" s="110"/>
      <c r="F82" s="394">
        <f>F83</f>
        <v>400</v>
      </c>
    </row>
    <row r="83" spans="1:6" s="93" customFormat="1" ht="29.25" customHeight="1" x14ac:dyDescent="0.25">
      <c r="A83" s="109" t="s">
        <v>274</v>
      </c>
      <c r="B83" s="470" t="s">
        <v>535</v>
      </c>
      <c r="C83" s="96">
        <v>240</v>
      </c>
      <c r="D83" s="110" t="s">
        <v>70</v>
      </c>
      <c r="E83" s="110" t="s">
        <v>70</v>
      </c>
      <c r="F83" s="394">
        <v>400</v>
      </c>
    </row>
    <row r="84" spans="1:6" s="4" customFormat="1" ht="33.75" customHeight="1" x14ac:dyDescent="0.25">
      <c r="A84" s="27" t="s">
        <v>536</v>
      </c>
      <c r="B84" s="28" t="s">
        <v>537</v>
      </c>
      <c r="C84" s="107"/>
      <c r="D84" s="105"/>
      <c r="E84" s="105"/>
      <c r="F84" s="420">
        <f>SUM(F87)</f>
        <v>410.45</v>
      </c>
    </row>
    <row r="85" spans="1:6" s="4" customFormat="1" ht="36" customHeight="1" x14ac:dyDescent="0.25">
      <c r="A85" s="29" t="s">
        <v>71</v>
      </c>
      <c r="B85" s="470" t="s">
        <v>538</v>
      </c>
      <c r="C85" s="96"/>
      <c r="D85" s="110"/>
      <c r="E85" s="110"/>
      <c r="F85" s="394">
        <f>F88</f>
        <v>410.45</v>
      </c>
    </row>
    <row r="86" spans="1:6" s="4" customFormat="1" ht="33" customHeight="1" x14ac:dyDescent="0.25">
      <c r="A86" s="31" t="s">
        <v>36</v>
      </c>
      <c r="B86" s="470" t="s">
        <v>538</v>
      </c>
      <c r="C86" s="96">
        <v>200</v>
      </c>
      <c r="D86" s="110"/>
      <c r="E86" s="110"/>
      <c r="F86" s="394">
        <f>F87</f>
        <v>410.45</v>
      </c>
    </row>
    <row r="87" spans="1:6" s="4" customFormat="1" ht="31.5" customHeight="1" x14ac:dyDescent="0.25">
      <c r="A87" s="31" t="s">
        <v>140</v>
      </c>
      <c r="B87" s="470" t="s">
        <v>538</v>
      </c>
      <c r="C87" s="96">
        <v>240</v>
      </c>
      <c r="D87" s="110"/>
      <c r="E87" s="110"/>
      <c r="F87" s="394">
        <f>F88</f>
        <v>410.45</v>
      </c>
    </row>
    <row r="88" spans="1:6" s="4" customFormat="1" ht="28.5" customHeight="1" x14ac:dyDescent="0.25">
      <c r="A88" s="109" t="s">
        <v>69</v>
      </c>
      <c r="B88" s="470" t="s">
        <v>538</v>
      </c>
      <c r="C88" s="96">
        <v>240</v>
      </c>
      <c r="D88" s="110" t="s">
        <v>70</v>
      </c>
      <c r="E88" s="110" t="s">
        <v>70</v>
      </c>
      <c r="F88" s="394">
        <v>410.45</v>
      </c>
    </row>
    <row r="89" spans="1:6" s="4" customFormat="1" ht="40.5" hidden="1" x14ac:dyDescent="0.25">
      <c r="A89" s="104" t="s">
        <v>72</v>
      </c>
      <c r="B89" s="108" t="s">
        <v>532</v>
      </c>
      <c r="C89" s="108"/>
      <c r="D89" s="105"/>
      <c r="E89" s="105"/>
      <c r="F89" s="419">
        <f>F90</f>
        <v>30339.3</v>
      </c>
    </row>
    <row r="90" spans="1:6" s="4" customFormat="1" ht="28.5" customHeight="1" x14ac:dyDescent="0.25">
      <c r="A90" s="29" t="s">
        <v>526</v>
      </c>
      <c r="B90" s="470" t="s">
        <v>532</v>
      </c>
      <c r="C90" s="107"/>
      <c r="D90" s="105"/>
      <c r="E90" s="105"/>
      <c r="F90" s="420">
        <f>F91+F109+F105</f>
        <v>30339.3</v>
      </c>
    </row>
    <row r="91" spans="1:6" s="4" customFormat="1" ht="33" customHeight="1" x14ac:dyDescent="0.25">
      <c r="A91" s="27" t="s">
        <v>539</v>
      </c>
      <c r="B91" s="28" t="s">
        <v>540</v>
      </c>
      <c r="C91" s="96"/>
      <c r="D91" s="110"/>
      <c r="E91" s="110"/>
      <c r="F91" s="394">
        <f>F92+F95+F102</f>
        <v>19976.5</v>
      </c>
    </row>
    <row r="92" spans="1:6" s="4" customFormat="1" ht="51" x14ac:dyDescent="0.25">
      <c r="A92" s="109" t="s">
        <v>31</v>
      </c>
      <c r="B92" s="96" t="s">
        <v>75</v>
      </c>
      <c r="C92" s="96">
        <v>100</v>
      </c>
      <c r="D92" s="110"/>
      <c r="E92" s="110"/>
      <c r="F92" s="394">
        <f>F93</f>
        <v>13596.504000000001</v>
      </c>
    </row>
    <row r="93" spans="1:6" s="4" customFormat="1" ht="27" customHeight="1" x14ac:dyDescent="0.25">
      <c r="A93" s="31" t="s">
        <v>32</v>
      </c>
      <c r="B93" s="470" t="s">
        <v>541</v>
      </c>
      <c r="C93" s="96">
        <v>110</v>
      </c>
      <c r="D93" s="110"/>
      <c r="E93" s="110"/>
      <c r="F93" s="394">
        <f>F94</f>
        <v>13596.504000000001</v>
      </c>
    </row>
    <row r="94" spans="1:6" s="4" customFormat="1" ht="26.25" customHeight="1" x14ac:dyDescent="0.25">
      <c r="A94" s="109" t="s">
        <v>76</v>
      </c>
      <c r="B94" s="470" t="s">
        <v>541</v>
      </c>
      <c r="C94" s="96">
        <v>110</v>
      </c>
      <c r="D94" s="110" t="s">
        <v>77</v>
      </c>
      <c r="E94" s="110" t="s">
        <v>35</v>
      </c>
      <c r="F94" s="394">
        <v>13596.504000000001</v>
      </c>
    </row>
    <row r="95" spans="1:6" s="4" customFormat="1" ht="25.5" x14ac:dyDescent="0.25">
      <c r="A95" s="109" t="s">
        <v>36</v>
      </c>
      <c r="B95" s="470" t="s">
        <v>541</v>
      </c>
      <c r="C95" s="96">
        <v>200</v>
      </c>
      <c r="D95" s="110"/>
      <c r="E95" s="110"/>
      <c r="F95" s="394">
        <f>F96</f>
        <v>6377.1959999999999</v>
      </c>
    </row>
    <row r="96" spans="1:6" s="4" customFormat="1" ht="25.5" x14ac:dyDescent="0.25">
      <c r="A96" s="31" t="s">
        <v>37</v>
      </c>
      <c r="B96" s="470" t="s">
        <v>541</v>
      </c>
      <c r="C96" s="96">
        <v>240</v>
      </c>
      <c r="D96" s="110"/>
      <c r="E96" s="110"/>
      <c r="F96" s="394">
        <f>F97</f>
        <v>6377.1959999999999</v>
      </c>
    </row>
    <row r="97" spans="1:6" s="4" customFormat="1" ht="28.5" customHeight="1" x14ac:dyDescent="0.25">
      <c r="A97" s="109" t="s">
        <v>76</v>
      </c>
      <c r="B97" s="470" t="s">
        <v>541</v>
      </c>
      <c r="C97" s="96">
        <v>240</v>
      </c>
      <c r="D97" s="110" t="s">
        <v>77</v>
      </c>
      <c r="E97" s="110" t="s">
        <v>35</v>
      </c>
      <c r="F97" s="394">
        <v>6377.1959999999999</v>
      </c>
    </row>
    <row r="98" spans="1:6" s="4" customFormat="1" ht="25.5" hidden="1" x14ac:dyDescent="0.25">
      <c r="A98" s="29" t="s">
        <v>80</v>
      </c>
      <c r="B98" s="470" t="s">
        <v>541</v>
      </c>
      <c r="C98" s="96"/>
      <c r="D98" s="110"/>
      <c r="E98" s="110"/>
      <c r="F98" s="394">
        <f>F99</f>
        <v>0</v>
      </c>
    </row>
    <row r="99" spans="1:6" s="4" customFormat="1" ht="25.5" hidden="1" x14ac:dyDescent="0.25">
      <c r="A99" s="31" t="s">
        <v>36</v>
      </c>
      <c r="B99" s="470" t="s">
        <v>541</v>
      </c>
      <c r="C99" s="96">
        <v>200</v>
      </c>
      <c r="D99" s="110"/>
      <c r="E99" s="110"/>
      <c r="F99" s="394">
        <f>F100</f>
        <v>0</v>
      </c>
    </row>
    <row r="100" spans="1:6" s="4" customFormat="1" ht="25.5" hidden="1" x14ac:dyDescent="0.25">
      <c r="A100" s="31" t="s">
        <v>140</v>
      </c>
      <c r="B100" s="470" t="s">
        <v>541</v>
      </c>
      <c r="C100" s="96">
        <v>240</v>
      </c>
      <c r="D100" s="110"/>
      <c r="E100" s="110"/>
      <c r="F100" s="394">
        <v>0</v>
      </c>
    </row>
    <row r="101" spans="1:6" s="4" customFormat="1" ht="8.25" hidden="1" customHeight="1" x14ac:dyDescent="0.25">
      <c r="A101" s="109" t="s">
        <v>76</v>
      </c>
      <c r="B101" s="470" t="s">
        <v>541</v>
      </c>
      <c r="C101" s="96">
        <v>240</v>
      </c>
      <c r="D101" s="110" t="s">
        <v>77</v>
      </c>
      <c r="E101" s="110" t="s">
        <v>35</v>
      </c>
      <c r="F101" s="394">
        <v>0</v>
      </c>
    </row>
    <row r="102" spans="1:6" s="4" customFormat="1" ht="24" customHeight="1" x14ac:dyDescent="0.25">
      <c r="A102" s="109" t="s">
        <v>38</v>
      </c>
      <c r="B102" s="470" t="s">
        <v>541</v>
      </c>
      <c r="C102" s="96">
        <v>800</v>
      </c>
      <c r="D102" s="110"/>
      <c r="E102" s="110"/>
      <c r="F102" s="394">
        <f>F103</f>
        <v>2.8</v>
      </c>
    </row>
    <row r="103" spans="1:6" s="4" customFormat="1" ht="27.75" customHeight="1" x14ac:dyDescent="0.25">
      <c r="A103" s="52" t="s">
        <v>39</v>
      </c>
      <c r="B103" s="470" t="s">
        <v>541</v>
      </c>
      <c r="C103" s="96">
        <v>850</v>
      </c>
      <c r="D103" s="110"/>
      <c r="E103" s="110"/>
      <c r="F103" s="394">
        <f>F104</f>
        <v>2.8</v>
      </c>
    </row>
    <row r="104" spans="1:6" s="4" customFormat="1" ht="25.5" customHeight="1" x14ac:dyDescent="0.25">
      <c r="A104" s="109" t="s">
        <v>76</v>
      </c>
      <c r="B104" s="470" t="s">
        <v>541</v>
      </c>
      <c r="C104" s="96">
        <v>850</v>
      </c>
      <c r="D104" s="110" t="s">
        <v>77</v>
      </c>
      <c r="E104" s="110" t="s">
        <v>35</v>
      </c>
      <c r="F104" s="394">
        <v>2.8</v>
      </c>
    </row>
    <row r="105" spans="1:6" s="4" customFormat="1" ht="25.5" hidden="1" x14ac:dyDescent="0.25">
      <c r="A105" s="29" t="s">
        <v>309</v>
      </c>
      <c r="B105" s="65" t="s">
        <v>316</v>
      </c>
      <c r="C105" s="96"/>
      <c r="D105" s="110"/>
      <c r="E105" s="110"/>
      <c r="F105" s="394">
        <v>0</v>
      </c>
    </row>
    <row r="106" spans="1:6" s="4" customFormat="1" ht="25.5" hidden="1" x14ac:dyDescent="0.25">
      <c r="A106" s="31" t="s">
        <v>36</v>
      </c>
      <c r="B106" s="65" t="s">
        <v>316</v>
      </c>
      <c r="C106" s="96">
        <v>200</v>
      </c>
      <c r="D106" s="110"/>
      <c r="E106" s="110"/>
      <c r="F106" s="394">
        <v>0</v>
      </c>
    </row>
    <row r="107" spans="1:6" s="4" customFormat="1" ht="25.5" hidden="1" x14ac:dyDescent="0.25">
      <c r="A107" s="31" t="s">
        <v>140</v>
      </c>
      <c r="B107" s="65" t="s">
        <v>316</v>
      </c>
      <c r="C107" s="96">
        <v>240</v>
      </c>
      <c r="D107" s="110"/>
      <c r="E107" s="110"/>
      <c r="F107" s="394">
        <v>0</v>
      </c>
    </row>
    <row r="108" spans="1:6" s="4" customFormat="1" ht="15.75" hidden="1" x14ac:dyDescent="0.25">
      <c r="A108" s="109" t="s">
        <v>76</v>
      </c>
      <c r="B108" s="65" t="s">
        <v>316</v>
      </c>
      <c r="C108" s="96">
        <v>240</v>
      </c>
      <c r="D108" s="110" t="s">
        <v>77</v>
      </c>
      <c r="E108" s="110" t="s">
        <v>35</v>
      </c>
      <c r="F108" s="394">
        <v>0</v>
      </c>
    </row>
    <row r="109" spans="1:6" s="4" customFormat="1" ht="63.75" x14ac:dyDescent="0.25">
      <c r="A109" s="109" t="s">
        <v>436</v>
      </c>
      <c r="B109" s="470" t="s">
        <v>543</v>
      </c>
      <c r="C109" s="96"/>
      <c r="D109" s="110"/>
      <c r="E109" s="110"/>
      <c r="F109" s="394">
        <f>F110</f>
        <v>10362.799999999999</v>
      </c>
    </row>
    <row r="110" spans="1:6" s="4" customFormat="1" ht="51" x14ac:dyDescent="0.25">
      <c r="A110" s="109" t="s">
        <v>31</v>
      </c>
      <c r="B110" s="470" t="s">
        <v>543</v>
      </c>
      <c r="C110" s="96">
        <v>100</v>
      </c>
      <c r="D110" s="110"/>
      <c r="E110" s="110"/>
      <c r="F110" s="394">
        <f>F111</f>
        <v>10362.799999999999</v>
      </c>
    </row>
    <row r="111" spans="1:6" s="4" customFormat="1" ht="29.25" customHeight="1" x14ac:dyDescent="0.25">
      <c r="A111" s="31" t="s">
        <v>32</v>
      </c>
      <c r="B111" s="470" t="s">
        <v>543</v>
      </c>
      <c r="C111" s="96">
        <v>110</v>
      </c>
      <c r="D111" s="110"/>
      <c r="E111" s="110"/>
      <c r="F111" s="394">
        <f>F112</f>
        <v>10362.799999999999</v>
      </c>
    </row>
    <row r="112" spans="1:6" s="4" customFormat="1" ht="27.75" customHeight="1" x14ac:dyDescent="0.25">
      <c r="A112" s="109" t="s">
        <v>76</v>
      </c>
      <c r="B112" s="470" t="s">
        <v>543</v>
      </c>
      <c r="C112" s="96">
        <v>110</v>
      </c>
      <c r="D112" s="110" t="s">
        <v>77</v>
      </c>
      <c r="E112" s="110" t="s">
        <v>35</v>
      </c>
      <c r="F112" s="394">
        <v>10362.799999999999</v>
      </c>
    </row>
    <row r="113" spans="1:6" s="4" customFormat="1" ht="40.5" hidden="1" x14ac:dyDescent="0.25">
      <c r="A113" s="104" t="s">
        <v>78</v>
      </c>
      <c r="B113" s="108" t="s">
        <v>79</v>
      </c>
      <c r="C113" s="108"/>
      <c r="D113" s="105"/>
      <c r="E113" s="105"/>
      <c r="F113" s="419">
        <f>F114</f>
        <v>1113.45</v>
      </c>
    </row>
    <row r="114" spans="1:6" s="4" customFormat="1" ht="25.5" hidden="1" x14ac:dyDescent="0.25">
      <c r="A114" s="106" t="s">
        <v>80</v>
      </c>
      <c r="B114" s="107" t="s">
        <v>81</v>
      </c>
      <c r="C114" s="107"/>
      <c r="D114" s="105"/>
      <c r="E114" s="105"/>
      <c r="F114" s="420">
        <f>SUM(F117)</f>
        <v>1113.45</v>
      </c>
    </row>
    <row r="115" spans="1:6" s="4" customFormat="1" ht="27" customHeight="1" x14ac:dyDescent="0.25">
      <c r="A115" s="109" t="s">
        <v>82</v>
      </c>
      <c r="B115" s="454" t="s">
        <v>544</v>
      </c>
      <c r="C115" s="107"/>
      <c r="D115" s="105"/>
      <c r="E115" s="105"/>
      <c r="F115" s="394">
        <f>F116</f>
        <v>1113.45</v>
      </c>
    </row>
    <row r="116" spans="1:6" s="4" customFormat="1" ht="30" customHeight="1" x14ac:dyDescent="0.25">
      <c r="A116" s="109" t="s">
        <v>36</v>
      </c>
      <c r="B116" s="454" t="s">
        <v>544</v>
      </c>
      <c r="C116" s="96">
        <v>200</v>
      </c>
      <c r="D116" s="105"/>
      <c r="E116" s="105"/>
      <c r="F116" s="394">
        <f>F117</f>
        <v>1113.45</v>
      </c>
    </row>
    <row r="117" spans="1:6" s="4" customFormat="1" ht="25.5" x14ac:dyDescent="0.25">
      <c r="A117" s="31" t="s">
        <v>37</v>
      </c>
      <c r="B117" s="454" t="s">
        <v>544</v>
      </c>
      <c r="C117" s="96">
        <v>240</v>
      </c>
      <c r="D117" s="110"/>
      <c r="E117" s="110"/>
      <c r="F117" s="394">
        <f>F118</f>
        <v>1113.45</v>
      </c>
    </row>
    <row r="118" spans="1:6" s="4" customFormat="1" ht="29.25" customHeight="1" x14ac:dyDescent="0.25">
      <c r="A118" s="109" t="s">
        <v>76</v>
      </c>
      <c r="B118" s="454" t="s">
        <v>544</v>
      </c>
      <c r="C118" s="96">
        <v>240</v>
      </c>
      <c r="D118" s="110" t="s">
        <v>77</v>
      </c>
      <c r="E118" s="110" t="s">
        <v>35</v>
      </c>
      <c r="F118" s="394">
        <v>1113.45</v>
      </c>
    </row>
    <row r="119" spans="1:6" s="4" customFormat="1" ht="38.25" x14ac:dyDescent="0.25">
      <c r="A119" s="102" t="s">
        <v>84</v>
      </c>
      <c r="B119" s="97" t="s">
        <v>85</v>
      </c>
      <c r="C119" s="97"/>
      <c r="D119" s="103"/>
      <c r="E119" s="103"/>
      <c r="F119" s="418">
        <f>F120</f>
        <v>1450</v>
      </c>
    </row>
    <row r="120" spans="1:6" s="4" customFormat="1" ht="29.25" customHeight="1" x14ac:dyDescent="0.25">
      <c r="A120" s="50" t="s">
        <v>526</v>
      </c>
      <c r="B120" s="51" t="s">
        <v>545</v>
      </c>
      <c r="C120" s="108"/>
      <c r="D120" s="105"/>
      <c r="E120" s="105"/>
      <c r="F120" s="419">
        <f>F121+F126</f>
        <v>1450</v>
      </c>
    </row>
    <row r="121" spans="1:6" s="4" customFormat="1" ht="44.25" customHeight="1" x14ac:dyDescent="0.25">
      <c r="A121" s="38" t="s">
        <v>546</v>
      </c>
      <c r="B121" s="34" t="s">
        <v>547</v>
      </c>
      <c r="C121" s="107"/>
      <c r="D121" s="105"/>
      <c r="E121" s="105"/>
      <c r="F121" s="420">
        <f>F122</f>
        <v>60</v>
      </c>
    </row>
    <row r="122" spans="1:6" s="4" customFormat="1" ht="56.25" customHeight="1" x14ac:dyDescent="0.25">
      <c r="A122" s="29" t="s">
        <v>548</v>
      </c>
      <c r="B122" s="34" t="s">
        <v>549</v>
      </c>
      <c r="C122" s="107"/>
      <c r="D122" s="105"/>
      <c r="E122" s="105"/>
      <c r="F122" s="394">
        <f>F124</f>
        <v>60</v>
      </c>
    </row>
    <row r="123" spans="1:6" s="4" customFormat="1" ht="25.5" x14ac:dyDescent="0.25">
      <c r="A123" s="109" t="s">
        <v>36</v>
      </c>
      <c r="B123" s="34" t="s">
        <v>549</v>
      </c>
      <c r="C123" s="96">
        <v>200</v>
      </c>
      <c r="D123" s="105"/>
      <c r="E123" s="105"/>
      <c r="F123" s="394">
        <f>F124</f>
        <v>60</v>
      </c>
    </row>
    <row r="124" spans="1:6" s="4" customFormat="1" ht="35.25" customHeight="1" x14ac:dyDescent="0.25">
      <c r="A124" s="31" t="s">
        <v>37</v>
      </c>
      <c r="B124" s="34" t="s">
        <v>549</v>
      </c>
      <c r="C124" s="96">
        <v>240</v>
      </c>
      <c r="D124" s="110"/>
      <c r="E124" s="110"/>
      <c r="F124" s="394">
        <f>F125</f>
        <v>60</v>
      </c>
    </row>
    <row r="125" spans="1:6" s="4" customFormat="1" ht="34.5" customHeight="1" x14ac:dyDescent="0.25">
      <c r="A125" s="29" t="s">
        <v>86</v>
      </c>
      <c r="B125" s="34" t="s">
        <v>549</v>
      </c>
      <c r="C125" s="96">
        <v>240</v>
      </c>
      <c r="D125" s="110" t="s">
        <v>59</v>
      </c>
      <c r="E125" s="110" t="s">
        <v>201</v>
      </c>
      <c r="F125" s="394">
        <v>60</v>
      </c>
    </row>
    <row r="126" spans="1:6" s="4" customFormat="1" ht="38.25" customHeight="1" x14ac:dyDescent="0.25">
      <c r="A126" s="38" t="s">
        <v>550</v>
      </c>
      <c r="B126" s="34" t="s">
        <v>551</v>
      </c>
      <c r="C126" s="107"/>
      <c r="D126" s="105"/>
      <c r="E126" s="105"/>
      <c r="F126" s="420">
        <f>F127</f>
        <v>1390</v>
      </c>
    </row>
    <row r="127" spans="1:6" s="4" customFormat="1" ht="30.75" customHeight="1" x14ac:dyDescent="0.25">
      <c r="A127" s="38" t="s">
        <v>88</v>
      </c>
      <c r="B127" s="34" t="s">
        <v>552</v>
      </c>
      <c r="C127" s="96"/>
      <c r="D127" s="110"/>
      <c r="E127" s="110"/>
      <c r="F127" s="394">
        <f>F128</f>
        <v>1390</v>
      </c>
    </row>
    <row r="128" spans="1:6" s="4" customFormat="1" ht="40.5" customHeight="1" x14ac:dyDescent="0.25">
      <c r="A128" s="109" t="s">
        <v>36</v>
      </c>
      <c r="B128" s="34" t="s">
        <v>552</v>
      </c>
      <c r="C128" s="96">
        <v>200</v>
      </c>
      <c r="D128" s="110"/>
      <c r="E128" s="110"/>
      <c r="F128" s="394">
        <f>F129</f>
        <v>1390</v>
      </c>
    </row>
    <row r="129" spans="1:6" s="4" customFormat="1" ht="25.5" x14ac:dyDescent="0.25">
      <c r="A129" s="31" t="s">
        <v>37</v>
      </c>
      <c r="B129" s="34" t="s">
        <v>552</v>
      </c>
      <c r="C129" s="96">
        <v>240</v>
      </c>
      <c r="D129" s="110"/>
      <c r="E129" s="110"/>
      <c r="F129" s="394">
        <f>F130</f>
        <v>1390</v>
      </c>
    </row>
    <row r="130" spans="1:6" s="4" customFormat="1" ht="29.25" customHeight="1" x14ac:dyDescent="0.25">
      <c r="A130" s="29" t="s">
        <v>86</v>
      </c>
      <c r="B130" s="34" t="s">
        <v>552</v>
      </c>
      <c r="C130" s="96">
        <v>240</v>
      </c>
      <c r="D130" s="110" t="s">
        <v>59</v>
      </c>
      <c r="E130" s="110" t="s">
        <v>201</v>
      </c>
      <c r="F130" s="394">
        <v>1390</v>
      </c>
    </row>
    <row r="131" spans="1:6" s="4" customFormat="1" ht="48.75" customHeight="1" x14ac:dyDescent="0.25">
      <c r="A131" s="102" t="s">
        <v>89</v>
      </c>
      <c r="B131" s="97" t="s">
        <v>90</v>
      </c>
      <c r="C131" s="97"/>
      <c r="D131" s="103"/>
      <c r="E131" s="103"/>
      <c r="F131" s="418">
        <f>F132+F152</f>
        <v>4973.8913100000009</v>
      </c>
    </row>
    <row r="132" spans="1:6" s="4" customFormat="1" ht="32.25" customHeight="1" x14ac:dyDescent="0.25">
      <c r="A132" s="27" t="s">
        <v>526</v>
      </c>
      <c r="B132" s="28" t="s">
        <v>553</v>
      </c>
      <c r="C132" s="108"/>
      <c r="D132" s="105"/>
      <c r="E132" s="105"/>
      <c r="F132" s="419">
        <f>F133+F158</f>
        <v>4973.8913100000009</v>
      </c>
    </row>
    <row r="133" spans="1:6" s="4" customFormat="1" ht="72" customHeight="1" x14ac:dyDescent="0.25">
      <c r="A133" s="29" t="s">
        <v>554</v>
      </c>
      <c r="B133" s="470" t="s">
        <v>555</v>
      </c>
      <c r="C133" s="107"/>
      <c r="D133" s="105"/>
      <c r="E133" s="105"/>
      <c r="F133" s="420">
        <f>F134+F148+F138+F142</f>
        <v>4973.8913100000009</v>
      </c>
    </row>
    <row r="134" spans="1:6" s="4" customFormat="1" ht="30" customHeight="1" x14ac:dyDescent="0.25">
      <c r="A134" s="29" t="s">
        <v>91</v>
      </c>
      <c r="B134" s="470" t="s">
        <v>556</v>
      </c>
      <c r="C134" s="96"/>
      <c r="D134" s="110"/>
      <c r="E134" s="110"/>
      <c r="F134" s="394">
        <f>F136</f>
        <v>200</v>
      </c>
    </row>
    <row r="135" spans="1:6" s="4" customFormat="1" ht="33.75" customHeight="1" x14ac:dyDescent="0.25">
      <c r="A135" s="109" t="s">
        <v>36</v>
      </c>
      <c r="B135" s="470" t="s">
        <v>556</v>
      </c>
      <c r="C135" s="96">
        <v>200</v>
      </c>
      <c r="D135" s="110"/>
      <c r="E135" s="110"/>
      <c r="F135" s="394">
        <f>F136</f>
        <v>200</v>
      </c>
    </row>
    <row r="136" spans="1:6" s="4" customFormat="1" ht="25.5" x14ac:dyDescent="0.25">
      <c r="A136" s="31" t="s">
        <v>37</v>
      </c>
      <c r="B136" s="470" t="s">
        <v>556</v>
      </c>
      <c r="C136" s="96">
        <v>240</v>
      </c>
      <c r="D136" s="110"/>
      <c r="E136" s="110"/>
      <c r="F136" s="394">
        <f>F137</f>
        <v>200</v>
      </c>
    </row>
    <row r="137" spans="1:6" s="4" customFormat="1" ht="28.5" customHeight="1" x14ac:dyDescent="0.25">
      <c r="A137" s="109" t="s">
        <v>92</v>
      </c>
      <c r="B137" s="470" t="s">
        <v>556</v>
      </c>
      <c r="C137" s="96">
        <v>240</v>
      </c>
      <c r="D137" s="110" t="s">
        <v>47</v>
      </c>
      <c r="E137" s="110" t="s">
        <v>87</v>
      </c>
      <c r="F137" s="394">
        <v>200</v>
      </c>
    </row>
    <row r="138" spans="1:6" s="4" customFormat="1" ht="38.25" x14ac:dyDescent="0.25">
      <c r="A138" s="38" t="s">
        <v>558</v>
      </c>
      <c r="B138" s="470" t="s">
        <v>557</v>
      </c>
      <c r="C138" s="96"/>
      <c r="D138" s="110"/>
      <c r="E138" s="110"/>
      <c r="F138" s="394">
        <f>F139</f>
        <v>250</v>
      </c>
    </row>
    <row r="139" spans="1:6" s="4" customFormat="1" ht="25.5" x14ac:dyDescent="0.25">
      <c r="A139" s="109" t="s">
        <v>36</v>
      </c>
      <c r="B139" s="470" t="s">
        <v>557</v>
      </c>
      <c r="C139" s="96">
        <v>200</v>
      </c>
      <c r="D139" s="110"/>
      <c r="E139" s="110"/>
      <c r="F139" s="394">
        <f>F140</f>
        <v>250</v>
      </c>
    </row>
    <row r="140" spans="1:6" s="4" customFormat="1" ht="31.5" customHeight="1" x14ac:dyDescent="0.25">
      <c r="A140" s="31" t="s">
        <v>37</v>
      </c>
      <c r="B140" s="470" t="s">
        <v>557</v>
      </c>
      <c r="C140" s="96">
        <v>240</v>
      </c>
      <c r="D140" s="110"/>
      <c r="E140" s="110"/>
      <c r="F140" s="394">
        <f>F141</f>
        <v>250</v>
      </c>
    </row>
    <row r="141" spans="1:6" s="4" customFormat="1" ht="27.75" customHeight="1" x14ac:dyDescent="0.25">
      <c r="A141" s="109" t="s">
        <v>92</v>
      </c>
      <c r="B141" s="470" t="s">
        <v>557</v>
      </c>
      <c r="C141" s="96">
        <v>240</v>
      </c>
      <c r="D141" s="110" t="s">
        <v>47</v>
      </c>
      <c r="E141" s="110" t="s">
        <v>87</v>
      </c>
      <c r="F141" s="394">
        <v>250</v>
      </c>
    </row>
    <row r="142" spans="1:6" s="4" customFormat="1" ht="51" x14ac:dyDescent="0.25">
      <c r="A142" s="109" t="s">
        <v>95</v>
      </c>
      <c r="B142" s="96" t="s">
        <v>559</v>
      </c>
      <c r="C142" s="96"/>
      <c r="D142" s="110"/>
      <c r="E142" s="110"/>
      <c r="F142" s="394">
        <f>F143</f>
        <v>2538.7513100000001</v>
      </c>
    </row>
    <row r="143" spans="1:6" s="4" customFormat="1" ht="32.25" customHeight="1" x14ac:dyDescent="0.25">
      <c r="A143" s="109" t="s">
        <v>36</v>
      </c>
      <c r="B143" s="469" t="s">
        <v>559</v>
      </c>
      <c r="C143" s="114">
        <v>200</v>
      </c>
      <c r="D143" s="110"/>
      <c r="E143" s="110"/>
      <c r="F143" s="394">
        <f>F144</f>
        <v>2538.7513100000001</v>
      </c>
    </row>
    <row r="144" spans="1:6" s="4" customFormat="1" ht="25.5" x14ac:dyDescent="0.25">
      <c r="A144" s="31" t="s">
        <v>37</v>
      </c>
      <c r="B144" s="469" t="s">
        <v>559</v>
      </c>
      <c r="C144" s="96">
        <v>240</v>
      </c>
      <c r="D144" s="110"/>
      <c r="E144" s="110"/>
      <c r="F144" s="394">
        <f>F145</f>
        <v>2538.7513100000001</v>
      </c>
    </row>
    <row r="145" spans="1:7" s="4" customFormat="1" ht="26.25" customHeight="1" x14ac:dyDescent="0.25">
      <c r="A145" s="109" t="s">
        <v>92</v>
      </c>
      <c r="B145" s="469" t="s">
        <v>559</v>
      </c>
      <c r="C145" s="96">
        <v>240</v>
      </c>
      <c r="D145" s="110" t="s">
        <v>47</v>
      </c>
      <c r="E145" s="110" t="s">
        <v>87</v>
      </c>
      <c r="F145" s="394">
        <v>2538.7513100000001</v>
      </c>
      <c r="G145" s="5"/>
    </row>
    <row r="146" spans="1:7" s="4" customFormat="1" ht="25.5" x14ac:dyDescent="0.25">
      <c r="A146" s="31" t="s">
        <v>560</v>
      </c>
      <c r="B146" s="455" t="s">
        <v>561</v>
      </c>
      <c r="C146" s="469"/>
      <c r="D146" s="110"/>
      <c r="E146" s="110"/>
      <c r="F146" s="394">
        <f>F147</f>
        <v>1985.14</v>
      </c>
      <c r="G146" s="5"/>
    </row>
    <row r="147" spans="1:7" s="4" customFormat="1" ht="25.5" x14ac:dyDescent="0.25">
      <c r="A147" s="29" t="s">
        <v>562</v>
      </c>
      <c r="B147" s="469" t="s">
        <v>563</v>
      </c>
      <c r="C147" s="469"/>
      <c r="D147" s="110"/>
      <c r="E147" s="110"/>
      <c r="F147" s="394">
        <f>F148</f>
        <v>1985.14</v>
      </c>
      <c r="G147" s="5"/>
    </row>
    <row r="148" spans="1:7" s="4" customFormat="1" ht="38.25" x14ac:dyDescent="0.25">
      <c r="A148" s="29" t="s">
        <v>564</v>
      </c>
      <c r="B148" s="454" t="s">
        <v>565</v>
      </c>
      <c r="C148" s="96"/>
      <c r="D148" s="110"/>
      <c r="E148" s="110"/>
      <c r="F148" s="394">
        <f>F149</f>
        <v>1985.14</v>
      </c>
    </row>
    <row r="149" spans="1:7" s="4" customFormat="1" ht="36.75" customHeight="1" x14ac:dyDescent="0.25">
      <c r="A149" s="109" t="s">
        <v>36</v>
      </c>
      <c r="B149" s="454" t="s">
        <v>565</v>
      </c>
      <c r="C149" s="114">
        <v>200</v>
      </c>
      <c r="D149" s="110"/>
      <c r="E149" s="110"/>
      <c r="F149" s="394">
        <f>F150</f>
        <v>1985.14</v>
      </c>
    </row>
    <row r="150" spans="1:7" s="4" customFormat="1" ht="36.75" customHeight="1" x14ac:dyDescent="0.25">
      <c r="A150" s="31" t="s">
        <v>37</v>
      </c>
      <c r="B150" s="454" t="s">
        <v>565</v>
      </c>
      <c r="C150" s="96">
        <v>240</v>
      </c>
      <c r="D150" s="110"/>
      <c r="E150" s="110"/>
      <c r="F150" s="394">
        <f>F151</f>
        <v>1985.14</v>
      </c>
    </row>
    <row r="151" spans="1:7" s="4" customFormat="1" ht="30" customHeight="1" x14ac:dyDescent="0.25">
      <c r="A151" s="109" t="s">
        <v>92</v>
      </c>
      <c r="B151" s="454" t="s">
        <v>565</v>
      </c>
      <c r="C151" s="96">
        <v>240</v>
      </c>
      <c r="D151" s="110" t="s">
        <v>47</v>
      </c>
      <c r="E151" s="110" t="s">
        <v>87</v>
      </c>
      <c r="F151" s="394">
        <v>1985.14</v>
      </c>
    </row>
    <row r="152" spans="1:7" s="4" customFormat="1" ht="48" hidden="1" customHeight="1" x14ac:dyDescent="0.25">
      <c r="A152" s="106" t="s">
        <v>276</v>
      </c>
      <c r="B152" s="107" t="s">
        <v>99</v>
      </c>
      <c r="C152" s="107"/>
      <c r="D152" s="105"/>
      <c r="E152" s="105"/>
      <c r="F152" s="420">
        <f>F153</f>
        <v>0</v>
      </c>
    </row>
    <row r="153" spans="1:7" s="4" customFormat="1" ht="36" hidden="1" customHeight="1" x14ac:dyDescent="0.25">
      <c r="A153" s="29" t="s">
        <v>100</v>
      </c>
      <c r="B153" s="16" t="s">
        <v>101</v>
      </c>
      <c r="C153" s="108"/>
      <c r="D153" s="105"/>
      <c r="E153" s="105"/>
      <c r="F153" s="394">
        <f>F154</f>
        <v>0</v>
      </c>
    </row>
    <row r="154" spans="1:7" s="4" customFormat="1" ht="33.75" hidden="1" customHeight="1" x14ac:dyDescent="0.25">
      <c r="A154" s="29" t="s">
        <v>102</v>
      </c>
      <c r="B154" s="16" t="s">
        <v>103</v>
      </c>
      <c r="C154" s="108"/>
      <c r="D154" s="105"/>
      <c r="E154" s="105"/>
      <c r="F154" s="394">
        <f>F155</f>
        <v>0</v>
      </c>
    </row>
    <row r="155" spans="1:7" s="4" customFormat="1" ht="27.75" hidden="1" customHeight="1" x14ac:dyDescent="0.25">
      <c r="A155" s="31" t="s">
        <v>36</v>
      </c>
      <c r="B155" s="16" t="s">
        <v>103</v>
      </c>
      <c r="C155" s="96">
        <v>200</v>
      </c>
      <c r="D155" s="105"/>
      <c r="E155" s="105"/>
      <c r="F155" s="394">
        <f>F156</f>
        <v>0</v>
      </c>
    </row>
    <row r="156" spans="1:7" s="4" customFormat="1" ht="29.25" hidden="1" customHeight="1" x14ac:dyDescent="0.25">
      <c r="A156" s="31" t="s">
        <v>140</v>
      </c>
      <c r="B156" s="16" t="s">
        <v>103</v>
      </c>
      <c r="C156" s="96">
        <v>240</v>
      </c>
      <c r="D156" s="105"/>
      <c r="E156" s="105"/>
      <c r="F156" s="394">
        <f>F157</f>
        <v>0</v>
      </c>
    </row>
    <row r="157" spans="1:7" s="4" customFormat="1" ht="32.25" hidden="1" customHeight="1" x14ac:dyDescent="0.25">
      <c r="A157" s="109" t="s">
        <v>92</v>
      </c>
      <c r="B157" s="16" t="s">
        <v>103</v>
      </c>
      <c r="C157" s="96">
        <v>240</v>
      </c>
      <c r="D157" s="110" t="s">
        <v>47</v>
      </c>
      <c r="E157" s="110" t="s">
        <v>87</v>
      </c>
      <c r="F157" s="394">
        <v>0</v>
      </c>
    </row>
    <row r="158" spans="1:7" s="4" customFormat="1" ht="30.75" hidden="1" customHeight="1" x14ac:dyDescent="0.25">
      <c r="A158" s="248" t="s">
        <v>457</v>
      </c>
      <c r="B158" s="28" t="s">
        <v>456</v>
      </c>
      <c r="C158" s="107"/>
      <c r="D158" s="105"/>
      <c r="E158" s="105"/>
      <c r="F158" s="420">
        <f>SUM(F159)</f>
        <v>0</v>
      </c>
    </row>
    <row r="159" spans="1:7" s="4" customFormat="1" ht="69" hidden="1" customHeight="1" x14ac:dyDescent="0.25">
      <c r="A159" s="29" t="s">
        <v>460</v>
      </c>
      <c r="B159" s="16" t="s">
        <v>455</v>
      </c>
      <c r="C159" s="96"/>
      <c r="D159" s="110"/>
      <c r="E159" s="110"/>
      <c r="F159" s="394">
        <f>F161</f>
        <v>0</v>
      </c>
    </row>
    <row r="160" spans="1:7" s="4" customFormat="1" ht="25.5" hidden="1" customHeight="1" x14ac:dyDescent="0.25">
      <c r="A160" s="31" t="s">
        <v>36</v>
      </c>
      <c r="B160" s="16" t="s">
        <v>455</v>
      </c>
      <c r="C160" s="96">
        <v>200</v>
      </c>
      <c r="D160" s="110"/>
      <c r="E160" s="110"/>
      <c r="F160" s="394">
        <f>F161</f>
        <v>0</v>
      </c>
    </row>
    <row r="161" spans="1:7" s="4" customFormat="1" ht="27.75" hidden="1" customHeight="1" x14ac:dyDescent="0.25">
      <c r="A161" s="31" t="s">
        <v>140</v>
      </c>
      <c r="B161" s="16" t="s">
        <v>455</v>
      </c>
      <c r="C161" s="96">
        <v>240</v>
      </c>
      <c r="D161" s="110"/>
      <c r="E161" s="110"/>
      <c r="F161" s="394">
        <f>F162</f>
        <v>0</v>
      </c>
      <c r="G161" s="5"/>
    </row>
    <row r="162" spans="1:7" s="4" customFormat="1" ht="0.75" hidden="1" customHeight="1" x14ac:dyDescent="0.25">
      <c r="A162" s="109" t="s">
        <v>92</v>
      </c>
      <c r="B162" s="16" t="s">
        <v>455</v>
      </c>
      <c r="C162" s="96">
        <v>240</v>
      </c>
      <c r="D162" s="110" t="s">
        <v>47</v>
      </c>
      <c r="E162" s="110" t="s">
        <v>87</v>
      </c>
      <c r="F162" s="394">
        <v>0</v>
      </c>
    </row>
    <row r="163" spans="1:7" s="4" customFormat="1" ht="38.25" x14ac:dyDescent="0.25">
      <c r="A163" s="102" t="s">
        <v>104</v>
      </c>
      <c r="B163" s="97" t="s">
        <v>105</v>
      </c>
      <c r="C163" s="97"/>
      <c r="D163" s="103"/>
      <c r="E163" s="103"/>
      <c r="F163" s="418">
        <f>SUM(F164)</f>
        <v>394.01600000000002</v>
      </c>
    </row>
    <row r="164" spans="1:7" s="4" customFormat="1" ht="27" customHeight="1" x14ac:dyDescent="0.25">
      <c r="A164" s="27" t="s">
        <v>526</v>
      </c>
      <c r="B164" s="28" t="s">
        <v>568</v>
      </c>
      <c r="C164" s="107"/>
      <c r="D164" s="105"/>
      <c r="E164" s="105"/>
      <c r="F164" s="420">
        <f>F169</f>
        <v>394.01600000000002</v>
      </c>
    </row>
    <row r="165" spans="1:7" s="4" customFormat="1" ht="46.5" hidden="1" customHeight="1" x14ac:dyDescent="0.25">
      <c r="A165" s="109" t="s">
        <v>106</v>
      </c>
      <c r="B165" s="96" t="s">
        <v>107</v>
      </c>
      <c r="C165" s="97"/>
      <c r="D165" s="103"/>
      <c r="E165" s="103"/>
      <c r="F165" s="394">
        <f>F166</f>
        <v>0</v>
      </c>
    </row>
    <row r="166" spans="1:7" s="4" customFormat="1" ht="29.25" hidden="1" customHeight="1" x14ac:dyDescent="0.25">
      <c r="A166" s="109" t="s">
        <v>108</v>
      </c>
      <c r="B166" s="96" t="s">
        <v>107</v>
      </c>
      <c r="C166" s="96">
        <v>400</v>
      </c>
      <c r="D166" s="110"/>
      <c r="E166" s="110"/>
      <c r="F166" s="394">
        <f>F167</f>
        <v>0</v>
      </c>
    </row>
    <row r="167" spans="1:7" s="4" customFormat="1" ht="27.75" hidden="1" customHeight="1" x14ac:dyDescent="0.25">
      <c r="A167" s="31" t="s">
        <v>109</v>
      </c>
      <c r="B167" s="96" t="s">
        <v>107</v>
      </c>
      <c r="C167" s="96">
        <v>410</v>
      </c>
      <c r="D167" s="110"/>
      <c r="E167" s="110"/>
      <c r="F167" s="394">
        <f>F168</f>
        <v>0</v>
      </c>
    </row>
    <row r="168" spans="1:7" s="4" customFormat="1" ht="24.75" hidden="1" customHeight="1" x14ac:dyDescent="0.25">
      <c r="A168" s="109" t="s">
        <v>110</v>
      </c>
      <c r="B168" s="96" t="s">
        <v>107</v>
      </c>
      <c r="C168" s="96">
        <v>410</v>
      </c>
      <c r="D168" s="110" t="s">
        <v>111</v>
      </c>
      <c r="E168" s="110" t="s">
        <v>112</v>
      </c>
      <c r="F168" s="394">
        <v>0</v>
      </c>
    </row>
    <row r="169" spans="1:7" s="4" customFormat="1" ht="34.5" customHeight="1" x14ac:dyDescent="0.25">
      <c r="A169" s="29" t="s">
        <v>566</v>
      </c>
      <c r="B169" s="470" t="s">
        <v>567</v>
      </c>
      <c r="C169" s="469"/>
      <c r="D169" s="110"/>
      <c r="E169" s="110"/>
      <c r="F169" s="394">
        <f>F170</f>
        <v>394.01600000000002</v>
      </c>
    </row>
    <row r="170" spans="1:7" s="4" customFormat="1" ht="25.5" customHeight="1" x14ac:dyDescent="0.25">
      <c r="A170" s="29" t="s">
        <v>113</v>
      </c>
      <c r="B170" s="470" t="s">
        <v>569</v>
      </c>
      <c r="C170" s="96"/>
      <c r="D170" s="110"/>
      <c r="E170" s="110"/>
      <c r="F170" s="394">
        <f>F172</f>
        <v>394.01600000000002</v>
      </c>
    </row>
    <row r="171" spans="1:7" s="4" customFormat="1" ht="25.5" x14ac:dyDescent="0.25">
      <c r="A171" s="109" t="s">
        <v>36</v>
      </c>
      <c r="B171" s="470" t="s">
        <v>569</v>
      </c>
      <c r="C171" s="96">
        <v>200</v>
      </c>
      <c r="D171" s="110"/>
      <c r="E171" s="110"/>
      <c r="F171" s="394">
        <f>F172</f>
        <v>394.01600000000002</v>
      </c>
    </row>
    <row r="172" spans="1:7" s="4" customFormat="1" ht="29.25" customHeight="1" x14ac:dyDescent="0.25">
      <c r="A172" s="31" t="s">
        <v>37</v>
      </c>
      <c r="B172" s="470" t="s">
        <v>569</v>
      </c>
      <c r="C172" s="96">
        <v>240</v>
      </c>
      <c r="D172" s="110"/>
      <c r="E172" s="110"/>
      <c r="F172" s="394">
        <f>F173</f>
        <v>394.01600000000002</v>
      </c>
    </row>
    <row r="173" spans="1:7" s="4" customFormat="1" ht="24.75" customHeight="1" x14ac:dyDescent="0.25">
      <c r="A173" s="109" t="s">
        <v>110</v>
      </c>
      <c r="B173" s="470" t="s">
        <v>569</v>
      </c>
      <c r="C173" s="96">
        <v>240</v>
      </c>
      <c r="D173" s="110" t="s">
        <v>111</v>
      </c>
      <c r="E173" s="110" t="s">
        <v>112</v>
      </c>
      <c r="F173" s="394">
        <v>394.01600000000002</v>
      </c>
    </row>
    <row r="174" spans="1:7" s="4" customFormat="1" ht="38.25" hidden="1" x14ac:dyDescent="0.25">
      <c r="A174" s="109" t="s">
        <v>299</v>
      </c>
      <c r="B174" s="16" t="s">
        <v>301</v>
      </c>
      <c r="C174" s="96"/>
      <c r="D174" s="110"/>
      <c r="E174" s="110"/>
      <c r="F174" s="394">
        <f>F175</f>
        <v>0</v>
      </c>
    </row>
    <row r="175" spans="1:7" s="4" customFormat="1" ht="25.5" hidden="1" x14ac:dyDescent="0.25">
      <c r="A175" s="109" t="s">
        <v>108</v>
      </c>
      <c r="B175" s="16" t="s">
        <v>301</v>
      </c>
      <c r="C175" s="96">
        <v>400</v>
      </c>
      <c r="D175" s="110"/>
      <c r="E175" s="110"/>
      <c r="F175" s="394">
        <f>F176</f>
        <v>0</v>
      </c>
    </row>
    <row r="176" spans="1:7" s="4" customFormat="1" ht="15.75" hidden="1" x14ac:dyDescent="0.25">
      <c r="A176" s="31" t="s">
        <v>109</v>
      </c>
      <c r="B176" s="16" t="s">
        <v>301</v>
      </c>
      <c r="C176" s="96">
        <v>410</v>
      </c>
      <c r="D176" s="110"/>
      <c r="E176" s="110"/>
      <c r="F176" s="394">
        <f>F177</f>
        <v>0</v>
      </c>
    </row>
    <row r="177" spans="1:7" s="4" customFormat="1" ht="15.75" hidden="1" x14ac:dyDescent="0.25">
      <c r="A177" s="109" t="s">
        <v>110</v>
      </c>
      <c r="B177" s="16" t="s">
        <v>301</v>
      </c>
      <c r="C177" s="96">
        <v>410</v>
      </c>
      <c r="D177" s="110" t="s">
        <v>111</v>
      </c>
      <c r="E177" s="110" t="s">
        <v>112</v>
      </c>
      <c r="F177" s="394">
        <v>0</v>
      </c>
    </row>
    <row r="178" spans="1:7" s="4" customFormat="1" ht="38.25" x14ac:dyDescent="0.25">
      <c r="A178" s="102" t="s">
        <v>114</v>
      </c>
      <c r="B178" s="97" t="s">
        <v>115</v>
      </c>
      <c r="C178" s="97"/>
      <c r="D178" s="103"/>
      <c r="E178" s="103"/>
      <c r="F178" s="418">
        <f>F179</f>
        <v>37362.472000000002</v>
      </c>
    </row>
    <row r="179" spans="1:7" s="4" customFormat="1" ht="27" customHeight="1" x14ac:dyDescent="0.25">
      <c r="A179" s="27" t="s">
        <v>526</v>
      </c>
      <c r="B179" s="28" t="s">
        <v>570</v>
      </c>
      <c r="C179" s="97"/>
      <c r="D179" s="103"/>
      <c r="E179" s="103"/>
      <c r="F179" s="394">
        <f>F180+F193</f>
        <v>37362.472000000002</v>
      </c>
    </row>
    <row r="180" spans="1:7" s="4" customFormat="1" ht="51" x14ac:dyDescent="0.25">
      <c r="A180" s="29" t="s">
        <v>571</v>
      </c>
      <c r="B180" s="470" t="s">
        <v>572</v>
      </c>
      <c r="C180" s="107"/>
      <c r="D180" s="103"/>
      <c r="E180" s="103"/>
      <c r="F180" s="420">
        <f>F181+F189</f>
        <v>37062.472000000002</v>
      </c>
    </row>
    <row r="181" spans="1:7" s="4" customFormat="1" ht="38.25" x14ac:dyDescent="0.25">
      <c r="A181" s="29" t="s">
        <v>118</v>
      </c>
      <c r="B181" s="470" t="s">
        <v>573</v>
      </c>
      <c r="C181" s="96"/>
      <c r="D181" s="110"/>
      <c r="E181" s="110"/>
      <c r="F181" s="394">
        <f>F182</f>
        <v>36745.472000000002</v>
      </c>
    </row>
    <row r="182" spans="1:7" s="4" customFormat="1" ht="25.5" x14ac:dyDescent="0.25">
      <c r="A182" s="109" t="s">
        <v>36</v>
      </c>
      <c r="B182" s="470" t="s">
        <v>573</v>
      </c>
      <c r="C182" s="96">
        <v>200</v>
      </c>
      <c r="D182" s="110"/>
      <c r="E182" s="110"/>
      <c r="F182" s="394">
        <f>F183</f>
        <v>36745.472000000002</v>
      </c>
    </row>
    <row r="183" spans="1:7" s="4" customFormat="1" ht="25.5" x14ac:dyDescent="0.25">
      <c r="A183" s="31" t="s">
        <v>37</v>
      </c>
      <c r="B183" s="470" t="s">
        <v>573</v>
      </c>
      <c r="C183" s="96">
        <v>240</v>
      </c>
      <c r="D183" s="110"/>
      <c r="E183" s="110"/>
      <c r="F183" s="394">
        <f>F184</f>
        <v>36745.472000000002</v>
      </c>
      <c r="G183" s="5"/>
    </row>
    <row r="184" spans="1:7" s="4" customFormat="1" ht="27" customHeight="1" x14ac:dyDescent="0.25">
      <c r="A184" s="109" t="s">
        <v>119</v>
      </c>
      <c r="B184" s="470" t="s">
        <v>573</v>
      </c>
      <c r="C184" s="96">
        <v>240</v>
      </c>
      <c r="D184" s="110" t="s">
        <v>111</v>
      </c>
      <c r="E184" s="110" t="s">
        <v>59</v>
      </c>
      <c r="F184" s="394">
        <f>37045.472-300</f>
        <v>36745.472000000002</v>
      </c>
    </row>
    <row r="185" spans="1:7" s="4" customFormat="1" ht="25.5" hidden="1" x14ac:dyDescent="0.25">
      <c r="A185" s="29" t="s">
        <v>420</v>
      </c>
      <c r="B185" s="16" t="s">
        <v>421</v>
      </c>
      <c r="C185" s="96"/>
      <c r="D185" s="110"/>
      <c r="E185" s="110"/>
      <c r="F185" s="394">
        <f>F186</f>
        <v>0</v>
      </c>
    </row>
    <row r="186" spans="1:7" s="4" customFormat="1" ht="25.5" hidden="1" x14ac:dyDescent="0.25">
      <c r="A186" s="31" t="s">
        <v>36</v>
      </c>
      <c r="B186" s="16" t="s">
        <v>421</v>
      </c>
      <c r="C186" s="96">
        <v>200</v>
      </c>
      <c r="D186" s="110"/>
      <c r="E186" s="110"/>
      <c r="F186" s="394">
        <f>F187</f>
        <v>0</v>
      </c>
    </row>
    <row r="187" spans="1:7" s="4" customFormat="1" ht="25.5" hidden="1" x14ac:dyDescent="0.25">
      <c r="A187" s="31" t="s">
        <v>140</v>
      </c>
      <c r="B187" s="16" t="s">
        <v>421</v>
      </c>
      <c r="C187" s="96">
        <v>240</v>
      </c>
      <c r="D187" s="110"/>
      <c r="E187" s="110"/>
      <c r="F187" s="394">
        <f>F188</f>
        <v>0</v>
      </c>
    </row>
    <row r="188" spans="1:7" s="4" customFormat="1" ht="15.75" hidden="1" x14ac:dyDescent="0.25">
      <c r="A188" s="29" t="s">
        <v>418</v>
      </c>
      <c r="B188" s="16" t="s">
        <v>421</v>
      </c>
      <c r="C188" s="96">
        <v>240</v>
      </c>
      <c r="D188" s="110" t="s">
        <v>47</v>
      </c>
      <c r="E188" s="110" t="s">
        <v>111</v>
      </c>
      <c r="F188" s="400">
        <v>0</v>
      </c>
    </row>
    <row r="189" spans="1:7" s="4" customFormat="1" ht="38.25" x14ac:dyDescent="0.25">
      <c r="A189" s="29" t="s">
        <v>574</v>
      </c>
      <c r="B189" s="65" t="s">
        <v>575</v>
      </c>
      <c r="C189" s="96"/>
      <c r="D189" s="110"/>
      <c r="E189" s="110"/>
      <c r="F189" s="394">
        <f>F190</f>
        <v>317</v>
      </c>
    </row>
    <row r="190" spans="1:7" s="4" customFormat="1" ht="30.75" customHeight="1" x14ac:dyDescent="0.25">
      <c r="A190" s="31" t="s">
        <v>36</v>
      </c>
      <c r="B190" s="65" t="s">
        <v>575</v>
      </c>
      <c r="C190" s="96">
        <v>200</v>
      </c>
      <c r="D190" s="110"/>
      <c r="E190" s="110"/>
      <c r="F190" s="394">
        <f>F191</f>
        <v>317</v>
      </c>
    </row>
    <row r="191" spans="1:7" s="4" customFormat="1" ht="28.5" customHeight="1" x14ac:dyDescent="0.25">
      <c r="A191" s="31" t="s">
        <v>140</v>
      </c>
      <c r="B191" s="65" t="s">
        <v>575</v>
      </c>
      <c r="C191" s="96">
        <v>240</v>
      </c>
      <c r="D191" s="110"/>
      <c r="E191" s="110"/>
      <c r="F191" s="394">
        <f>F192</f>
        <v>317</v>
      </c>
    </row>
    <row r="192" spans="1:7" s="4" customFormat="1" ht="27.75" customHeight="1" x14ac:dyDescent="0.25">
      <c r="A192" s="109" t="s">
        <v>119</v>
      </c>
      <c r="B192" s="65" t="s">
        <v>575</v>
      </c>
      <c r="C192" s="96">
        <v>240</v>
      </c>
      <c r="D192" s="110" t="s">
        <v>111</v>
      </c>
      <c r="E192" s="110" t="s">
        <v>59</v>
      </c>
      <c r="F192" s="394">
        <v>317</v>
      </c>
    </row>
    <row r="193" spans="1:6" s="4" customFormat="1" ht="29.25" customHeight="1" x14ac:dyDescent="0.25">
      <c r="A193" s="456" t="s">
        <v>576</v>
      </c>
      <c r="B193" s="455" t="s">
        <v>578</v>
      </c>
      <c r="C193" s="348"/>
      <c r="D193" s="110"/>
      <c r="E193" s="110"/>
      <c r="F193" s="394">
        <f>F194</f>
        <v>300</v>
      </c>
    </row>
    <row r="194" spans="1:6" s="4" customFormat="1" ht="31.5" customHeight="1" x14ac:dyDescent="0.25">
      <c r="A194" s="150" t="s">
        <v>577</v>
      </c>
      <c r="B194" s="455" t="s">
        <v>579</v>
      </c>
      <c r="C194" s="348"/>
      <c r="D194" s="110"/>
      <c r="E194" s="110"/>
      <c r="F194" s="394">
        <f>F196</f>
        <v>300</v>
      </c>
    </row>
    <row r="195" spans="1:6" s="4" customFormat="1" ht="31.5" customHeight="1" x14ac:dyDescent="0.25">
      <c r="A195" s="31" t="s">
        <v>36</v>
      </c>
      <c r="B195" s="455" t="s">
        <v>579</v>
      </c>
      <c r="C195" s="469">
        <v>200</v>
      </c>
      <c r="D195" s="110"/>
      <c r="E195" s="110"/>
      <c r="F195" s="394">
        <f>F196</f>
        <v>300</v>
      </c>
    </row>
    <row r="196" spans="1:6" s="4" customFormat="1" ht="39.75" customHeight="1" x14ac:dyDescent="0.25">
      <c r="A196" s="31" t="s">
        <v>140</v>
      </c>
      <c r="B196" s="455" t="s">
        <v>579</v>
      </c>
      <c r="C196" s="348">
        <v>240</v>
      </c>
      <c r="D196" s="110"/>
      <c r="E196" s="110"/>
      <c r="F196" s="394">
        <f>F197</f>
        <v>300</v>
      </c>
    </row>
    <row r="197" spans="1:6" s="4" customFormat="1" ht="30.75" customHeight="1" x14ac:dyDescent="0.25">
      <c r="A197" s="109" t="s">
        <v>119</v>
      </c>
      <c r="B197" s="455" t="s">
        <v>579</v>
      </c>
      <c r="C197" s="348">
        <v>240</v>
      </c>
      <c r="D197" s="110" t="s">
        <v>111</v>
      </c>
      <c r="E197" s="110" t="s">
        <v>59</v>
      </c>
      <c r="F197" s="394">
        <v>300</v>
      </c>
    </row>
    <row r="198" spans="1:6" s="4" customFormat="1" ht="38.25" x14ac:dyDescent="0.25">
      <c r="A198" s="18" t="s">
        <v>120</v>
      </c>
      <c r="B198" s="97" t="s">
        <v>121</v>
      </c>
      <c r="C198" s="97"/>
      <c r="D198" s="103"/>
      <c r="E198" s="103"/>
      <c r="F198" s="418">
        <f>SUM(F199)</f>
        <v>200</v>
      </c>
    </row>
    <row r="199" spans="1:6" s="4" customFormat="1" ht="25.5" customHeight="1" x14ac:dyDescent="0.25">
      <c r="A199" s="456" t="s">
        <v>526</v>
      </c>
      <c r="B199" s="455" t="s">
        <v>581</v>
      </c>
      <c r="C199" s="107"/>
      <c r="D199" s="110"/>
      <c r="E199" s="110"/>
      <c r="F199" s="420">
        <f>SUM(F201)</f>
        <v>200</v>
      </c>
    </row>
    <row r="200" spans="1:6" s="4" customFormat="1" ht="31.5" customHeight="1" x14ac:dyDescent="0.25">
      <c r="A200" s="456" t="s">
        <v>580</v>
      </c>
      <c r="B200" s="455" t="s">
        <v>582</v>
      </c>
      <c r="C200" s="107"/>
      <c r="D200" s="110"/>
      <c r="E200" s="110"/>
      <c r="F200" s="420">
        <f>F201</f>
        <v>200</v>
      </c>
    </row>
    <row r="201" spans="1:6" s="4" customFormat="1" ht="31.5" customHeight="1" x14ac:dyDescent="0.25">
      <c r="A201" s="150" t="s">
        <v>122</v>
      </c>
      <c r="B201" s="455" t="s">
        <v>583</v>
      </c>
      <c r="C201" s="96"/>
      <c r="D201" s="110"/>
      <c r="E201" s="110"/>
      <c r="F201" s="394">
        <f>F202</f>
        <v>200</v>
      </c>
    </row>
    <row r="202" spans="1:6" s="4" customFormat="1" ht="25.5" x14ac:dyDescent="0.25">
      <c r="A202" s="109" t="s">
        <v>36</v>
      </c>
      <c r="B202" s="455" t="s">
        <v>583</v>
      </c>
      <c r="C202" s="96">
        <v>200</v>
      </c>
      <c r="D202" s="110"/>
      <c r="E202" s="110"/>
      <c r="F202" s="394">
        <f>F203</f>
        <v>200</v>
      </c>
    </row>
    <row r="203" spans="1:6" s="4" customFormat="1" ht="27" customHeight="1" x14ac:dyDescent="0.25">
      <c r="A203" s="31" t="s">
        <v>37</v>
      </c>
      <c r="B203" s="455" t="s">
        <v>583</v>
      </c>
      <c r="C203" s="96">
        <v>240</v>
      </c>
      <c r="D203" s="110"/>
      <c r="E203" s="110"/>
      <c r="F203" s="394">
        <f>F204</f>
        <v>200</v>
      </c>
    </row>
    <row r="204" spans="1:6" s="4" customFormat="1" ht="26.25" customHeight="1" x14ac:dyDescent="0.25">
      <c r="A204" s="109" t="s">
        <v>119</v>
      </c>
      <c r="B204" s="455" t="s">
        <v>583</v>
      </c>
      <c r="C204" s="96">
        <v>240</v>
      </c>
      <c r="D204" s="110" t="s">
        <v>111</v>
      </c>
      <c r="E204" s="110" t="s">
        <v>59</v>
      </c>
      <c r="F204" s="394">
        <v>200</v>
      </c>
    </row>
    <row r="205" spans="1:6" s="4" customFormat="1" ht="38.25" hidden="1" x14ac:dyDescent="0.25">
      <c r="A205" s="102" t="s">
        <v>124</v>
      </c>
      <c r="B205" s="97" t="s">
        <v>125</v>
      </c>
      <c r="C205" s="97"/>
      <c r="D205" s="103"/>
      <c r="E205" s="103"/>
      <c r="F205" s="418">
        <f>SUM(F206)</f>
        <v>0</v>
      </c>
    </row>
    <row r="206" spans="1:6" s="4" customFormat="1" ht="26.45" hidden="1" customHeight="1" x14ac:dyDescent="0.25">
      <c r="A206" s="111" t="s">
        <v>126</v>
      </c>
      <c r="B206" s="107" t="s">
        <v>127</v>
      </c>
      <c r="C206" s="107"/>
      <c r="D206" s="105"/>
      <c r="E206" s="105"/>
      <c r="F206" s="420">
        <f>F207+F211</f>
        <v>0</v>
      </c>
    </row>
    <row r="207" spans="1:6" s="4" customFormat="1" ht="25.5" hidden="1" x14ac:dyDescent="0.25">
      <c r="A207" s="115" t="s">
        <v>245</v>
      </c>
      <c r="B207" s="96" t="s">
        <v>129</v>
      </c>
      <c r="C207" s="96"/>
      <c r="D207" s="110"/>
      <c r="E207" s="110"/>
      <c r="F207" s="394">
        <f>F208</f>
        <v>0</v>
      </c>
    </row>
    <row r="208" spans="1:6" s="4" customFormat="1" ht="25.5" hidden="1" x14ac:dyDescent="0.25">
      <c r="A208" s="109" t="s">
        <v>36</v>
      </c>
      <c r="B208" s="96" t="s">
        <v>129</v>
      </c>
      <c r="C208" s="96">
        <v>200</v>
      </c>
      <c r="D208" s="110"/>
      <c r="E208" s="110"/>
      <c r="F208" s="394">
        <f>F209</f>
        <v>0</v>
      </c>
    </row>
    <row r="209" spans="1:8" s="4" customFormat="1" ht="25.5" hidden="1" x14ac:dyDescent="0.25">
      <c r="A209" s="31" t="s">
        <v>37</v>
      </c>
      <c r="B209" s="96" t="s">
        <v>129</v>
      </c>
      <c r="C209" s="96">
        <v>240</v>
      </c>
      <c r="D209" s="110"/>
      <c r="E209" s="110"/>
      <c r="F209" s="394">
        <f>F210</f>
        <v>0</v>
      </c>
      <c r="G209" s="5"/>
    </row>
    <row r="210" spans="1:8" s="4" customFormat="1" ht="15.75" hidden="1" x14ac:dyDescent="0.25">
      <c r="A210" s="109" t="s">
        <v>92</v>
      </c>
      <c r="B210" s="96" t="s">
        <v>129</v>
      </c>
      <c r="C210" s="96">
        <v>240</v>
      </c>
      <c r="D210" s="110" t="s">
        <v>47</v>
      </c>
      <c r="E210" s="110" t="s">
        <v>87</v>
      </c>
      <c r="F210" s="394">
        <v>0</v>
      </c>
      <c r="H210" s="6"/>
    </row>
    <row r="211" spans="1:8" s="4" customFormat="1" ht="38.25" hidden="1" x14ac:dyDescent="0.25">
      <c r="A211" s="116" t="s">
        <v>128</v>
      </c>
      <c r="B211" s="96" t="s">
        <v>129</v>
      </c>
      <c r="C211" s="96"/>
      <c r="D211" s="110"/>
      <c r="E211" s="110"/>
      <c r="F211" s="394">
        <f>F212</f>
        <v>0</v>
      </c>
    </row>
    <row r="212" spans="1:8" s="4" customFormat="1" ht="25.5" hidden="1" x14ac:dyDescent="0.25">
      <c r="A212" s="109" t="s">
        <v>36</v>
      </c>
      <c r="B212" s="96" t="s">
        <v>129</v>
      </c>
      <c r="C212" s="96">
        <v>200</v>
      </c>
      <c r="D212" s="110"/>
      <c r="E212" s="110"/>
      <c r="F212" s="394">
        <f>F213</f>
        <v>0</v>
      </c>
    </row>
    <row r="213" spans="1:8" s="4" customFormat="1" ht="25.5" hidden="1" x14ac:dyDescent="0.25">
      <c r="A213" s="31" t="s">
        <v>37</v>
      </c>
      <c r="B213" s="96" t="s">
        <v>129</v>
      </c>
      <c r="C213" s="96">
        <v>240</v>
      </c>
      <c r="D213" s="110"/>
      <c r="E213" s="110"/>
      <c r="F213" s="394">
        <f>F214</f>
        <v>0</v>
      </c>
      <c r="G213" s="5"/>
    </row>
    <row r="214" spans="1:8" s="4" customFormat="1" ht="15.75" hidden="1" x14ac:dyDescent="0.25">
      <c r="A214" s="109" t="s">
        <v>92</v>
      </c>
      <c r="B214" s="96" t="s">
        <v>129</v>
      </c>
      <c r="C214" s="96">
        <v>240</v>
      </c>
      <c r="D214" s="110" t="s">
        <v>47</v>
      </c>
      <c r="E214" s="110" t="s">
        <v>87</v>
      </c>
      <c r="F214" s="394">
        <v>0</v>
      </c>
      <c r="H214" s="6"/>
    </row>
    <row r="215" spans="1:8" s="4" customFormat="1" ht="50.25" hidden="1" customHeight="1" x14ac:dyDescent="0.25">
      <c r="A215" s="117" t="s">
        <v>130</v>
      </c>
      <c r="B215" s="97" t="s">
        <v>131</v>
      </c>
      <c r="C215" s="97"/>
      <c r="D215" s="110"/>
      <c r="E215" s="110"/>
      <c r="F215" s="418">
        <f>SUM(F216)</f>
        <v>0</v>
      </c>
      <c r="H215" s="6"/>
    </row>
    <row r="216" spans="1:8" s="4" customFormat="1" ht="38.25" hidden="1" customHeight="1" x14ac:dyDescent="0.25">
      <c r="A216" s="118" t="s">
        <v>132</v>
      </c>
      <c r="B216" s="107" t="s">
        <v>133</v>
      </c>
      <c r="C216" s="107"/>
      <c r="D216" s="105"/>
      <c r="E216" s="105"/>
      <c r="F216" s="420">
        <f>F217+F221+F229+F225</f>
        <v>0</v>
      </c>
      <c r="H216" s="6"/>
    </row>
    <row r="217" spans="1:8" s="4" customFormat="1" ht="36.75" hidden="1" customHeight="1" x14ac:dyDescent="0.25">
      <c r="A217" s="116" t="s">
        <v>134</v>
      </c>
      <c r="B217" s="96" t="s">
        <v>135</v>
      </c>
      <c r="C217" s="96"/>
      <c r="D217" s="110"/>
      <c r="E217" s="110"/>
      <c r="F217" s="394">
        <f>F218</f>
        <v>0</v>
      </c>
      <c r="H217" s="6"/>
    </row>
    <row r="218" spans="1:8" s="4" customFormat="1" ht="33.4" hidden="1" customHeight="1" x14ac:dyDescent="0.25">
      <c r="A218" s="109" t="s">
        <v>108</v>
      </c>
      <c r="B218" s="96" t="s">
        <v>135</v>
      </c>
      <c r="C218" s="96">
        <v>400</v>
      </c>
      <c r="D218" s="110"/>
      <c r="E218" s="110"/>
      <c r="F218" s="394">
        <f>F219</f>
        <v>0</v>
      </c>
      <c r="H218" s="6"/>
    </row>
    <row r="219" spans="1:8" s="4" customFormat="1" ht="29.85" hidden="1" customHeight="1" x14ac:dyDescent="0.25">
      <c r="A219" s="31" t="s">
        <v>109</v>
      </c>
      <c r="B219" s="96" t="s">
        <v>135</v>
      </c>
      <c r="C219" s="96">
        <v>410</v>
      </c>
      <c r="D219" s="110"/>
      <c r="E219" s="110"/>
      <c r="F219" s="394">
        <f>F220</f>
        <v>0</v>
      </c>
      <c r="H219" s="6"/>
    </row>
    <row r="220" spans="1:8" s="4" customFormat="1" ht="31.35" hidden="1" customHeight="1" x14ac:dyDescent="0.25">
      <c r="A220" s="109" t="s">
        <v>110</v>
      </c>
      <c r="B220" s="96" t="s">
        <v>135</v>
      </c>
      <c r="C220" s="96">
        <v>410</v>
      </c>
      <c r="D220" s="110" t="s">
        <v>111</v>
      </c>
      <c r="E220" s="110" t="s">
        <v>112</v>
      </c>
      <c r="F220" s="394">
        <v>0</v>
      </c>
      <c r="H220" s="6"/>
    </row>
    <row r="221" spans="1:8" s="4" customFormat="1" ht="38.85" hidden="1" customHeight="1" x14ac:dyDescent="0.25">
      <c r="A221" s="115" t="s">
        <v>253</v>
      </c>
      <c r="B221" s="96" t="s">
        <v>252</v>
      </c>
      <c r="C221" s="96"/>
      <c r="D221" s="110"/>
      <c r="E221" s="110"/>
      <c r="F221" s="394">
        <f>F222</f>
        <v>0</v>
      </c>
      <c r="H221" s="6"/>
    </row>
    <row r="222" spans="1:8" s="4" customFormat="1" ht="33.950000000000003" hidden="1" customHeight="1" x14ac:dyDescent="0.25">
      <c r="A222" s="109" t="s">
        <v>108</v>
      </c>
      <c r="B222" s="96" t="s">
        <v>252</v>
      </c>
      <c r="C222" s="96">
        <v>400</v>
      </c>
      <c r="D222" s="110"/>
      <c r="E222" s="110"/>
      <c r="F222" s="394">
        <f>F223</f>
        <v>0</v>
      </c>
      <c r="H222" s="6"/>
    </row>
    <row r="223" spans="1:8" s="4" customFormat="1" ht="34.700000000000003" hidden="1" customHeight="1" x14ac:dyDescent="0.25">
      <c r="A223" s="31" t="s">
        <v>109</v>
      </c>
      <c r="B223" s="96" t="s">
        <v>252</v>
      </c>
      <c r="C223" s="96">
        <v>410</v>
      </c>
      <c r="D223" s="110"/>
      <c r="E223" s="110"/>
      <c r="F223" s="394">
        <f>F224</f>
        <v>0</v>
      </c>
      <c r="H223" s="6"/>
    </row>
    <row r="224" spans="1:8" s="4" customFormat="1" ht="36.75" hidden="1" customHeight="1" x14ac:dyDescent="0.25">
      <c r="A224" s="109" t="s">
        <v>110</v>
      </c>
      <c r="B224" s="96" t="s">
        <v>252</v>
      </c>
      <c r="C224" s="96">
        <v>410</v>
      </c>
      <c r="D224" s="110" t="s">
        <v>111</v>
      </c>
      <c r="E224" s="110" t="s">
        <v>112</v>
      </c>
      <c r="F224" s="394">
        <v>0</v>
      </c>
      <c r="H224" s="6"/>
    </row>
    <row r="225" spans="1:8" s="4" customFormat="1" ht="36" hidden="1" customHeight="1" x14ac:dyDescent="0.25">
      <c r="A225" s="155" t="s">
        <v>277</v>
      </c>
      <c r="B225" s="16" t="s">
        <v>278</v>
      </c>
      <c r="C225" s="156"/>
      <c r="D225" s="157"/>
      <c r="E225" s="157"/>
      <c r="F225" s="422">
        <f>F226</f>
        <v>0</v>
      </c>
      <c r="H225" s="6"/>
    </row>
    <row r="226" spans="1:8" s="4" customFormat="1" ht="36.75" hidden="1" customHeight="1" x14ac:dyDescent="0.25">
      <c r="A226" s="109" t="s">
        <v>108</v>
      </c>
      <c r="B226" s="16" t="s">
        <v>278</v>
      </c>
      <c r="C226" s="156">
        <v>400</v>
      </c>
      <c r="D226" s="157"/>
      <c r="E226" s="157"/>
      <c r="F226" s="422">
        <f>F227</f>
        <v>0</v>
      </c>
      <c r="H226" s="6"/>
    </row>
    <row r="227" spans="1:8" s="4" customFormat="1" ht="20.25" hidden="1" customHeight="1" x14ac:dyDescent="0.25">
      <c r="A227" s="31" t="s">
        <v>109</v>
      </c>
      <c r="B227" s="16" t="s">
        <v>278</v>
      </c>
      <c r="C227" s="156">
        <v>410</v>
      </c>
      <c r="D227" s="157"/>
      <c r="E227" s="157"/>
      <c r="F227" s="422">
        <f>F228</f>
        <v>0</v>
      </c>
      <c r="H227" s="6"/>
    </row>
    <row r="228" spans="1:8" s="4" customFormat="1" ht="18.75" hidden="1" customHeight="1" x14ac:dyDescent="0.25">
      <c r="A228" s="109" t="s">
        <v>110</v>
      </c>
      <c r="B228" s="16" t="s">
        <v>278</v>
      </c>
      <c r="C228" s="156">
        <v>410</v>
      </c>
      <c r="D228" s="157" t="s">
        <v>111</v>
      </c>
      <c r="E228" s="157" t="s">
        <v>112</v>
      </c>
      <c r="F228" s="422">
        <v>0</v>
      </c>
      <c r="H228" s="6"/>
    </row>
    <row r="229" spans="1:8" s="4" customFormat="1" ht="48.2" hidden="1" customHeight="1" x14ac:dyDescent="0.25">
      <c r="A229" s="155" t="s">
        <v>277</v>
      </c>
      <c r="B229" s="16" t="s">
        <v>278</v>
      </c>
      <c r="C229" s="156"/>
      <c r="D229" s="157"/>
      <c r="E229" s="157"/>
      <c r="F229" s="422">
        <f>F230</f>
        <v>0</v>
      </c>
      <c r="H229" s="6"/>
    </row>
    <row r="230" spans="1:8" s="4" customFormat="1" ht="48.95" hidden="1" customHeight="1" x14ac:dyDescent="0.25">
      <c r="A230" s="126" t="s">
        <v>138</v>
      </c>
      <c r="B230" s="16" t="s">
        <v>278</v>
      </c>
      <c r="C230" s="96">
        <v>200</v>
      </c>
      <c r="D230" s="157"/>
      <c r="E230" s="157"/>
      <c r="F230" s="422">
        <f>F231</f>
        <v>0</v>
      </c>
      <c r="H230" s="6"/>
    </row>
    <row r="231" spans="1:8" s="4" customFormat="1" ht="44.85" hidden="1" customHeight="1" x14ac:dyDescent="0.25">
      <c r="A231" s="128" t="s">
        <v>140</v>
      </c>
      <c r="B231" s="16" t="s">
        <v>278</v>
      </c>
      <c r="C231" s="96">
        <v>240</v>
      </c>
      <c r="D231" s="157"/>
      <c r="E231" s="157"/>
      <c r="F231" s="422">
        <f>F232</f>
        <v>0</v>
      </c>
      <c r="H231" s="6"/>
    </row>
    <row r="232" spans="1:8" s="4" customFormat="1" ht="43.5" hidden="1" customHeight="1" x14ac:dyDescent="0.25">
      <c r="A232" s="109" t="s">
        <v>110</v>
      </c>
      <c r="B232" s="16" t="s">
        <v>278</v>
      </c>
      <c r="C232" s="96">
        <v>240</v>
      </c>
      <c r="D232" s="110" t="s">
        <v>111</v>
      </c>
      <c r="E232" s="110" t="s">
        <v>112</v>
      </c>
      <c r="F232" s="422">
        <v>0</v>
      </c>
      <c r="H232" s="6"/>
    </row>
    <row r="233" spans="1:8" s="4" customFormat="1" ht="69.75" customHeight="1" x14ac:dyDescent="0.25">
      <c r="A233" s="201" t="s">
        <v>416</v>
      </c>
      <c r="B233" s="203" t="s">
        <v>415</v>
      </c>
      <c r="C233" s="156"/>
      <c r="D233" s="157"/>
      <c r="E233" s="157"/>
      <c r="F233" s="423">
        <f>F234</f>
        <v>3072.627</v>
      </c>
      <c r="H233" s="6"/>
    </row>
    <row r="234" spans="1:8" s="4" customFormat="1" ht="27.75" customHeight="1" x14ac:dyDescent="0.25">
      <c r="A234" s="456" t="s">
        <v>526</v>
      </c>
      <c r="B234" s="455" t="s">
        <v>584</v>
      </c>
      <c r="C234" s="156"/>
      <c r="D234" s="157"/>
      <c r="E234" s="157"/>
      <c r="F234" s="422">
        <f>F235</f>
        <v>3072.627</v>
      </c>
      <c r="H234" s="6"/>
    </row>
    <row r="235" spans="1:8" s="4" customFormat="1" ht="31.5" customHeight="1" x14ac:dyDescent="0.25">
      <c r="A235" s="459" t="s">
        <v>576</v>
      </c>
      <c r="B235" s="458" t="s">
        <v>585</v>
      </c>
      <c r="C235" s="156"/>
      <c r="D235" s="157"/>
      <c r="E235" s="157"/>
      <c r="F235" s="422">
        <f>F237</f>
        <v>3072.627</v>
      </c>
      <c r="H235" s="6"/>
    </row>
    <row r="236" spans="1:8" s="4" customFormat="1" ht="35.25" customHeight="1" x14ac:dyDescent="0.25">
      <c r="A236" s="460" t="s">
        <v>586</v>
      </c>
      <c r="B236" s="458" t="s">
        <v>587</v>
      </c>
      <c r="C236" s="156"/>
      <c r="D236" s="157"/>
      <c r="E236" s="157"/>
      <c r="F236" s="422">
        <f>F237</f>
        <v>3072.627</v>
      </c>
      <c r="H236" s="6"/>
    </row>
    <row r="237" spans="1:8" s="4" customFormat="1" ht="33" customHeight="1" x14ac:dyDescent="0.25">
      <c r="A237" s="202" t="s">
        <v>36</v>
      </c>
      <c r="B237" s="455" t="s">
        <v>587</v>
      </c>
      <c r="C237" s="156">
        <v>200</v>
      </c>
      <c r="D237" s="157"/>
      <c r="E237" s="157"/>
      <c r="F237" s="422">
        <f>F238</f>
        <v>3072.627</v>
      </c>
      <c r="H237" s="6"/>
    </row>
    <row r="238" spans="1:8" s="4" customFormat="1" ht="28.5" customHeight="1" x14ac:dyDescent="0.25">
      <c r="A238" s="128" t="s">
        <v>140</v>
      </c>
      <c r="B238" s="455" t="s">
        <v>587</v>
      </c>
      <c r="C238" s="156">
        <v>240</v>
      </c>
      <c r="D238" s="157"/>
      <c r="E238" s="157"/>
      <c r="F238" s="422">
        <f>F239</f>
        <v>3072.627</v>
      </c>
      <c r="H238" s="6"/>
    </row>
    <row r="239" spans="1:8" s="4" customFormat="1" ht="26.25" customHeight="1" x14ac:dyDescent="0.25">
      <c r="A239" s="128" t="s">
        <v>119</v>
      </c>
      <c r="B239" s="455" t="s">
        <v>587</v>
      </c>
      <c r="C239" s="156">
        <v>240</v>
      </c>
      <c r="D239" s="127" t="s">
        <v>111</v>
      </c>
      <c r="E239" s="127" t="s">
        <v>59</v>
      </c>
      <c r="F239" s="422">
        <v>3072.627</v>
      </c>
      <c r="H239" s="6"/>
    </row>
    <row r="240" spans="1:8" s="4" customFormat="1" ht="43.5" customHeight="1" x14ac:dyDescent="0.25">
      <c r="A240" s="201" t="s">
        <v>414</v>
      </c>
      <c r="B240" s="203" t="s">
        <v>413</v>
      </c>
      <c r="C240" s="156"/>
      <c r="D240" s="157"/>
      <c r="E240" s="157"/>
      <c r="F240" s="398">
        <f>F241</f>
        <v>78.5</v>
      </c>
      <c r="H240" s="6"/>
    </row>
    <row r="241" spans="1:8" s="4" customFormat="1" ht="27" customHeight="1" x14ac:dyDescent="0.25">
      <c r="A241" s="456" t="s">
        <v>560</v>
      </c>
      <c r="B241" s="455" t="s">
        <v>590</v>
      </c>
      <c r="C241" s="156"/>
      <c r="D241" s="157"/>
      <c r="E241" s="157"/>
      <c r="F241" s="400">
        <f>F243</f>
        <v>78.5</v>
      </c>
      <c r="H241" s="6"/>
    </row>
    <row r="242" spans="1:8" s="4" customFormat="1" ht="43.5" customHeight="1" x14ac:dyDescent="0.25">
      <c r="A242" s="456" t="s">
        <v>588</v>
      </c>
      <c r="B242" s="455" t="s">
        <v>591</v>
      </c>
      <c r="C242" s="156"/>
      <c r="D242" s="157"/>
      <c r="E242" s="157"/>
      <c r="F242" s="400">
        <f>F243</f>
        <v>78.5</v>
      </c>
      <c r="H242" s="6"/>
    </row>
    <row r="243" spans="1:8" s="4" customFormat="1" ht="43.5" customHeight="1" x14ac:dyDescent="0.25">
      <c r="A243" s="456" t="s">
        <v>589</v>
      </c>
      <c r="B243" s="455" t="s">
        <v>592</v>
      </c>
      <c r="C243" s="156"/>
      <c r="D243" s="157"/>
      <c r="E243" s="157"/>
      <c r="F243" s="400">
        <f>F244</f>
        <v>78.5</v>
      </c>
      <c r="H243" s="6"/>
    </row>
    <row r="244" spans="1:8" s="4" customFormat="1" ht="30" customHeight="1" x14ac:dyDescent="0.25">
      <c r="A244" s="202" t="s">
        <v>36</v>
      </c>
      <c r="B244" s="163" t="s">
        <v>435</v>
      </c>
      <c r="C244" s="156">
        <v>200</v>
      </c>
      <c r="D244" s="157"/>
      <c r="E244" s="157"/>
      <c r="F244" s="400">
        <f>F245</f>
        <v>78.5</v>
      </c>
      <c r="H244" s="6"/>
    </row>
    <row r="245" spans="1:8" s="4" customFormat="1" ht="31.5" customHeight="1" x14ac:dyDescent="0.25">
      <c r="A245" s="128" t="s">
        <v>140</v>
      </c>
      <c r="B245" s="163" t="s">
        <v>435</v>
      </c>
      <c r="C245" s="156">
        <v>240</v>
      </c>
      <c r="D245" s="157"/>
      <c r="E245" s="157"/>
      <c r="F245" s="400">
        <f>F246</f>
        <v>78.5</v>
      </c>
      <c r="H245" s="6"/>
    </row>
    <row r="246" spans="1:8" s="4" customFormat="1" ht="21.75" customHeight="1" x14ac:dyDescent="0.25">
      <c r="A246" s="128" t="s">
        <v>119</v>
      </c>
      <c r="B246" s="163" t="s">
        <v>435</v>
      </c>
      <c r="C246" s="156">
        <v>240</v>
      </c>
      <c r="D246" s="127" t="s">
        <v>111</v>
      </c>
      <c r="E246" s="127" t="s">
        <v>59</v>
      </c>
      <c r="F246" s="400">
        <v>78.5</v>
      </c>
      <c r="H246" s="6"/>
    </row>
    <row r="247" spans="1:8" s="4" customFormat="1" ht="51" customHeight="1" x14ac:dyDescent="0.25">
      <c r="A247" s="119" t="s">
        <v>307</v>
      </c>
      <c r="B247" s="120" t="s">
        <v>136</v>
      </c>
      <c r="C247" s="120"/>
      <c r="D247" s="120"/>
      <c r="E247" s="120"/>
      <c r="F247" s="423">
        <f>F253+F248</f>
        <v>16263.69</v>
      </c>
      <c r="G247" s="5"/>
      <c r="H247" s="6"/>
    </row>
    <row r="248" spans="1:8" s="143" customFormat="1" ht="38.25" hidden="1" x14ac:dyDescent="0.25">
      <c r="A248" s="121" t="s">
        <v>248</v>
      </c>
      <c r="B248" s="28" t="s">
        <v>249</v>
      </c>
      <c r="C248" s="28"/>
      <c r="D248" s="28"/>
      <c r="E248" s="28"/>
      <c r="F248" s="424">
        <f>F249</f>
        <v>0</v>
      </c>
      <c r="G248" s="144"/>
    </row>
    <row r="249" spans="1:8" s="143" customFormat="1" ht="38.25" hidden="1" x14ac:dyDescent="0.25">
      <c r="A249" s="122" t="s">
        <v>137</v>
      </c>
      <c r="B249" s="123" t="s">
        <v>250</v>
      </c>
      <c r="C249" s="123"/>
      <c r="D249" s="123"/>
      <c r="E249" s="123"/>
      <c r="F249" s="421">
        <f>F250</f>
        <v>0</v>
      </c>
      <c r="G249" s="144"/>
    </row>
    <row r="250" spans="1:8" s="143" customFormat="1" ht="25.5" hidden="1" x14ac:dyDescent="0.25">
      <c r="A250" s="124" t="s">
        <v>138</v>
      </c>
      <c r="B250" s="123" t="s">
        <v>250</v>
      </c>
      <c r="C250" s="123" t="s">
        <v>139</v>
      </c>
      <c r="D250" s="123"/>
      <c r="E250" s="123"/>
      <c r="F250" s="421">
        <f>F251</f>
        <v>0</v>
      </c>
      <c r="G250" s="144"/>
    </row>
    <row r="251" spans="1:8" s="143" customFormat="1" ht="25.5" hidden="1" x14ac:dyDescent="0.25">
      <c r="A251" s="125" t="s">
        <v>140</v>
      </c>
      <c r="B251" s="123" t="s">
        <v>250</v>
      </c>
      <c r="C251" s="16" t="s">
        <v>141</v>
      </c>
      <c r="D251" s="123"/>
      <c r="E251" s="123"/>
      <c r="F251" s="421">
        <f>F252</f>
        <v>0</v>
      </c>
      <c r="G251" s="144"/>
    </row>
    <row r="252" spans="1:8" s="143" customFormat="1" ht="15.75" hidden="1" x14ac:dyDescent="0.25">
      <c r="A252" s="125" t="s">
        <v>119</v>
      </c>
      <c r="B252" s="123" t="s">
        <v>250</v>
      </c>
      <c r="C252" s="16" t="s">
        <v>141</v>
      </c>
      <c r="D252" s="123" t="s">
        <v>111</v>
      </c>
      <c r="E252" s="123" t="s">
        <v>59</v>
      </c>
      <c r="F252" s="421">
        <v>0</v>
      </c>
      <c r="G252" s="144"/>
    </row>
    <row r="253" spans="1:8" s="4" customFormat="1" ht="25.5" customHeight="1" x14ac:dyDescent="0.25">
      <c r="A253" s="456" t="s">
        <v>593</v>
      </c>
      <c r="B253" s="455" t="s">
        <v>594</v>
      </c>
      <c r="C253" s="51"/>
      <c r="D253" s="51"/>
      <c r="E253" s="51"/>
      <c r="F253" s="420">
        <f>F254</f>
        <v>16263.69</v>
      </c>
      <c r="H253" s="6"/>
    </row>
    <row r="254" spans="1:8" s="4" customFormat="1" ht="29.25" customHeight="1" x14ac:dyDescent="0.25">
      <c r="A254" s="150" t="s">
        <v>310</v>
      </c>
      <c r="B254" s="455" t="s">
        <v>595</v>
      </c>
      <c r="C254" s="127"/>
      <c r="D254" s="127"/>
      <c r="E254" s="127"/>
      <c r="F254" s="394">
        <f>F256</f>
        <v>16263.69</v>
      </c>
      <c r="H254" s="6"/>
    </row>
    <row r="255" spans="1:8" s="4" customFormat="1" ht="24" customHeight="1" x14ac:dyDescent="0.25">
      <c r="A255" s="150" t="s">
        <v>311</v>
      </c>
      <c r="B255" s="455" t="s">
        <v>596</v>
      </c>
      <c r="C255" s="127"/>
      <c r="D255" s="127"/>
      <c r="E255" s="127"/>
      <c r="F255" s="394">
        <f>F256</f>
        <v>16263.69</v>
      </c>
      <c r="H255" s="6"/>
    </row>
    <row r="256" spans="1:8" s="4" customFormat="1" ht="25.5" x14ac:dyDescent="0.25">
      <c r="A256" s="126" t="s">
        <v>138</v>
      </c>
      <c r="B256" s="127" t="s">
        <v>302</v>
      </c>
      <c r="C256" s="127" t="s">
        <v>139</v>
      </c>
      <c r="D256" s="127"/>
      <c r="E256" s="127"/>
      <c r="F256" s="394">
        <f>F257</f>
        <v>16263.69</v>
      </c>
      <c r="H256" s="6"/>
    </row>
    <row r="257" spans="1:8" s="4" customFormat="1" ht="33.75" customHeight="1" x14ac:dyDescent="0.25">
      <c r="A257" s="128" t="s">
        <v>140</v>
      </c>
      <c r="B257" s="127" t="s">
        <v>302</v>
      </c>
      <c r="C257" s="34" t="s">
        <v>141</v>
      </c>
      <c r="D257" s="127"/>
      <c r="E257" s="127"/>
      <c r="F257" s="394">
        <f>F258</f>
        <v>16263.69</v>
      </c>
      <c r="H257" s="6"/>
    </row>
    <row r="258" spans="1:8" s="4" customFormat="1" ht="21.75" customHeight="1" x14ac:dyDescent="0.25">
      <c r="A258" s="128" t="s">
        <v>119</v>
      </c>
      <c r="B258" s="127" t="s">
        <v>302</v>
      </c>
      <c r="C258" s="34" t="s">
        <v>141</v>
      </c>
      <c r="D258" s="127" t="s">
        <v>111</v>
      </c>
      <c r="E258" s="127" t="s">
        <v>59</v>
      </c>
      <c r="F258" s="394">
        <f>2365.59+13898.1</f>
        <v>16263.69</v>
      </c>
      <c r="H258" s="6"/>
    </row>
    <row r="259" spans="1:8" s="4" customFormat="1" ht="15.75" x14ac:dyDescent="0.25">
      <c r="A259" s="129" t="s">
        <v>142</v>
      </c>
      <c r="B259" s="130"/>
      <c r="C259" s="130"/>
      <c r="D259" s="130"/>
      <c r="E259" s="131"/>
      <c r="F259" s="425">
        <f>F260+F318+F333</f>
        <v>58901.505320000004</v>
      </c>
    </row>
    <row r="260" spans="1:8" s="4" customFormat="1" ht="38.25" customHeight="1" x14ac:dyDescent="0.25">
      <c r="A260" s="18" t="s">
        <v>12</v>
      </c>
      <c r="B260" s="19" t="s">
        <v>13</v>
      </c>
      <c r="C260" s="19"/>
      <c r="D260" s="19"/>
      <c r="E260" s="19"/>
      <c r="F260" s="426">
        <f>F272+F312+F261</f>
        <v>37965.034000000007</v>
      </c>
    </row>
    <row r="261" spans="1:8" s="4" customFormat="1" ht="41.25" customHeight="1" x14ac:dyDescent="0.25">
      <c r="A261" s="24" t="s">
        <v>273</v>
      </c>
      <c r="B261" s="25" t="s">
        <v>254</v>
      </c>
      <c r="C261" s="25"/>
      <c r="D261" s="25"/>
      <c r="E261" s="25"/>
      <c r="F261" s="427">
        <f>F262</f>
        <v>1658.999</v>
      </c>
    </row>
    <row r="262" spans="1:8" s="4" customFormat="1" ht="22.5" customHeight="1" x14ac:dyDescent="0.25">
      <c r="A262" s="27" t="s">
        <v>16</v>
      </c>
      <c r="B262" s="28" t="s">
        <v>255</v>
      </c>
      <c r="C262" s="28"/>
      <c r="D262" s="28"/>
      <c r="E262" s="28"/>
      <c r="F262" s="428">
        <f>F263</f>
        <v>1658.999</v>
      </c>
      <c r="H262" s="6"/>
    </row>
    <row r="263" spans="1:8" s="4" customFormat="1" ht="21.75" customHeight="1" x14ac:dyDescent="0.25">
      <c r="A263" s="29" t="s">
        <v>273</v>
      </c>
      <c r="B263" s="16" t="s">
        <v>256</v>
      </c>
      <c r="C263" s="16"/>
      <c r="D263" s="16"/>
      <c r="E263" s="16"/>
      <c r="F263" s="429">
        <f>F264+F267+F270</f>
        <v>1658.999</v>
      </c>
    </row>
    <row r="264" spans="1:8" s="4" customFormat="1" ht="38.25" customHeight="1" x14ac:dyDescent="0.25">
      <c r="A264" s="29" t="s">
        <v>145</v>
      </c>
      <c r="B264" s="16" t="s">
        <v>256</v>
      </c>
      <c r="C264" s="16" t="s">
        <v>146</v>
      </c>
      <c r="D264" s="16"/>
      <c r="E264" s="16"/>
      <c r="F264" s="429">
        <f>F265</f>
        <v>1658.999</v>
      </c>
    </row>
    <row r="265" spans="1:8" s="4" customFormat="1" ht="33" customHeight="1" x14ac:dyDescent="0.25">
      <c r="A265" s="31" t="s">
        <v>147</v>
      </c>
      <c r="B265" s="16" t="s">
        <v>256</v>
      </c>
      <c r="C265" s="16" t="s">
        <v>148</v>
      </c>
      <c r="D265" s="16"/>
      <c r="E265" s="16"/>
      <c r="F265" s="429">
        <f>F266</f>
        <v>1658.999</v>
      </c>
    </row>
    <row r="266" spans="1:8" s="4" customFormat="1" ht="42" customHeight="1" x14ac:dyDescent="0.25">
      <c r="A266" s="29" t="s">
        <v>272</v>
      </c>
      <c r="B266" s="16" t="s">
        <v>256</v>
      </c>
      <c r="C266" s="16" t="s">
        <v>148</v>
      </c>
      <c r="D266" s="16" t="s">
        <v>35</v>
      </c>
      <c r="E266" s="16" t="s">
        <v>112</v>
      </c>
      <c r="F266" s="429">
        <v>1658.999</v>
      </c>
    </row>
    <row r="267" spans="1:8" s="4" customFormat="1" ht="39.75" hidden="1" customHeight="1" x14ac:dyDescent="0.25">
      <c r="A267" s="126" t="s">
        <v>138</v>
      </c>
      <c r="B267" s="16" t="s">
        <v>256</v>
      </c>
      <c r="C267" s="127" t="s">
        <v>139</v>
      </c>
      <c r="D267" s="127"/>
      <c r="E267" s="127"/>
      <c r="F267" s="394">
        <f>F268</f>
        <v>0</v>
      </c>
    </row>
    <row r="268" spans="1:8" s="4" customFormat="1" ht="46.5" hidden="1" customHeight="1" x14ac:dyDescent="0.25">
      <c r="A268" s="128" t="s">
        <v>140</v>
      </c>
      <c r="B268" s="16" t="s">
        <v>256</v>
      </c>
      <c r="C268" s="34" t="s">
        <v>141</v>
      </c>
      <c r="D268" s="127"/>
      <c r="E268" s="127"/>
      <c r="F268" s="394">
        <f>F269</f>
        <v>0</v>
      </c>
    </row>
    <row r="269" spans="1:8" s="4" customFormat="1" ht="47.25" hidden="1" customHeight="1" x14ac:dyDescent="0.25">
      <c r="A269" s="128" t="s">
        <v>272</v>
      </c>
      <c r="B269" s="16" t="s">
        <v>256</v>
      </c>
      <c r="C269" s="34" t="s">
        <v>141</v>
      </c>
      <c r="D269" s="127" t="s">
        <v>35</v>
      </c>
      <c r="E269" s="127" t="s">
        <v>112</v>
      </c>
      <c r="F269" s="394">
        <v>0</v>
      </c>
    </row>
    <row r="270" spans="1:8" s="4" customFormat="1" ht="56.25" hidden="1" customHeight="1" x14ac:dyDescent="0.25">
      <c r="A270" s="31" t="s">
        <v>151</v>
      </c>
      <c r="B270" s="16" t="s">
        <v>256</v>
      </c>
      <c r="C270" s="16" t="s">
        <v>152</v>
      </c>
      <c r="D270" s="16"/>
      <c r="E270" s="16"/>
      <c r="F270" s="429">
        <f>F271</f>
        <v>0</v>
      </c>
    </row>
    <row r="271" spans="1:8" s="4" customFormat="1" ht="45.75" hidden="1" customHeight="1" x14ac:dyDescent="0.25">
      <c r="A271" s="128" t="s">
        <v>272</v>
      </c>
      <c r="B271" s="16" t="s">
        <v>256</v>
      </c>
      <c r="C271" s="16" t="s">
        <v>152</v>
      </c>
      <c r="D271" s="16" t="s">
        <v>35</v>
      </c>
      <c r="E271" s="16" t="s">
        <v>112</v>
      </c>
      <c r="F271" s="429">
        <v>0</v>
      </c>
    </row>
    <row r="272" spans="1:8" s="4" customFormat="1" ht="54" x14ac:dyDescent="0.25">
      <c r="A272" s="24" t="s">
        <v>14</v>
      </c>
      <c r="B272" s="25" t="s">
        <v>15</v>
      </c>
      <c r="C272" s="25"/>
      <c r="D272" s="25"/>
      <c r="E272" s="25"/>
      <c r="F272" s="427">
        <f>F273</f>
        <v>34647.036</v>
      </c>
    </row>
    <row r="273" spans="1:8" s="4" customFormat="1" ht="15.75" x14ac:dyDescent="0.25">
      <c r="A273" s="27" t="s">
        <v>16</v>
      </c>
      <c r="B273" s="28" t="s">
        <v>17</v>
      </c>
      <c r="C273" s="28"/>
      <c r="D273" s="28"/>
      <c r="E273" s="28"/>
      <c r="F273" s="428">
        <f>F274+F286+F290+F294+F298+F305</f>
        <v>34647.036</v>
      </c>
      <c r="H273" s="6"/>
    </row>
    <row r="274" spans="1:8" s="4" customFormat="1" ht="15.75" x14ac:dyDescent="0.25">
      <c r="A274" s="29" t="s">
        <v>143</v>
      </c>
      <c r="B274" s="16" t="s">
        <v>144</v>
      </c>
      <c r="C274" s="16"/>
      <c r="D274" s="16"/>
      <c r="E274" s="16"/>
      <c r="F274" s="429">
        <f>F275+F278+F281</f>
        <v>31325.361999999997</v>
      </c>
    </row>
    <row r="275" spans="1:8" s="4" customFormat="1" ht="63.75" x14ac:dyDescent="0.25">
      <c r="A275" s="29" t="s">
        <v>145</v>
      </c>
      <c r="B275" s="16" t="s">
        <v>144</v>
      </c>
      <c r="C275" s="16" t="s">
        <v>146</v>
      </c>
      <c r="D275" s="16"/>
      <c r="E275" s="16"/>
      <c r="F275" s="429">
        <f>F276</f>
        <v>24628.993999999999</v>
      </c>
    </row>
    <row r="276" spans="1:8" s="4" customFormat="1" ht="25.5" x14ac:dyDescent="0.25">
      <c r="A276" s="31" t="s">
        <v>147</v>
      </c>
      <c r="B276" s="16" t="s">
        <v>144</v>
      </c>
      <c r="C276" s="16" t="s">
        <v>148</v>
      </c>
      <c r="D276" s="16"/>
      <c r="E276" s="16"/>
      <c r="F276" s="429">
        <f>F277</f>
        <v>24628.993999999999</v>
      </c>
    </row>
    <row r="277" spans="1:8" s="4" customFormat="1" ht="38.25" x14ac:dyDescent="0.25">
      <c r="A277" s="29" t="s">
        <v>149</v>
      </c>
      <c r="B277" s="16" t="s">
        <v>144</v>
      </c>
      <c r="C277" s="16" t="s">
        <v>148</v>
      </c>
      <c r="D277" s="16" t="s">
        <v>35</v>
      </c>
      <c r="E277" s="16" t="s">
        <v>47</v>
      </c>
      <c r="F277" s="429">
        <v>24628.993999999999</v>
      </c>
    </row>
    <row r="278" spans="1:8" s="4" customFormat="1" ht="25.5" x14ac:dyDescent="0.25">
      <c r="A278" s="109" t="s">
        <v>36</v>
      </c>
      <c r="B278" s="16" t="s">
        <v>144</v>
      </c>
      <c r="C278" s="16" t="s">
        <v>139</v>
      </c>
      <c r="D278" s="16"/>
      <c r="E278" s="16"/>
      <c r="F278" s="429">
        <f>F279</f>
        <v>6484.4629999999997</v>
      </c>
    </row>
    <row r="279" spans="1:8" s="4" customFormat="1" ht="25.5" x14ac:dyDescent="0.25">
      <c r="A279" s="31" t="s">
        <v>140</v>
      </c>
      <c r="B279" s="16" t="s">
        <v>144</v>
      </c>
      <c r="C279" s="16" t="s">
        <v>141</v>
      </c>
      <c r="D279" s="16"/>
      <c r="E279" s="16"/>
      <c r="F279" s="429">
        <f>F280</f>
        <v>6484.4629999999997</v>
      </c>
    </row>
    <row r="280" spans="1:8" s="4" customFormat="1" ht="38.25" x14ac:dyDescent="0.25">
      <c r="A280" s="29" t="s">
        <v>149</v>
      </c>
      <c r="B280" s="16" t="s">
        <v>144</v>
      </c>
      <c r="C280" s="16" t="s">
        <v>141</v>
      </c>
      <c r="D280" s="16" t="s">
        <v>35</v>
      </c>
      <c r="E280" s="16" t="s">
        <v>47</v>
      </c>
      <c r="F280" s="429">
        <v>6484.4629999999997</v>
      </c>
    </row>
    <row r="281" spans="1:8" s="4" customFormat="1" ht="15" customHeight="1" x14ac:dyDescent="0.25">
      <c r="A281" s="109" t="s">
        <v>38</v>
      </c>
      <c r="B281" s="16" t="s">
        <v>144</v>
      </c>
      <c r="C281" s="16" t="s">
        <v>150</v>
      </c>
      <c r="D281" s="16"/>
      <c r="E281" s="16"/>
      <c r="F281" s="429">
        <f>F282+F284</f>
        <v>211.905</v>
      </c>
    </row>
    <row r="282" spans="1:8" s="4" customFormat="1" ht="15.75" hidden="1" x14ac:dyDescent="0.25">
      <c r="A282" s="109" t="s">
        <v>296</v>
      </c>
      <c r="B282" s="16" t="s">
        <v>144</v>
      </c>
      <c r="C282" s="16" t="s">
        <v>295</v>
      </c>
      <c r="D282" s="16"/>
      <c r="E282" s="16"/>
      <c r="F282" s="429">
        <f>F283</f>
        <v>0</v>
      </c>
    </row>
    <row r="283" spans="1:8" s="4" customFormat="1" ht="38.25" hidden="1" x14ac:dyDescent="0.25">
      <c r="A283" s="29" t="s">
        <v>149</v>
      </c>
      <c r="B283" s="16" t="s">
        <v>144</v>
      </c>
      <c r="C283" s="16" t="s">
        <v>295</v>
      </c>
      <c r="D283" s="16" t="s">
        <v>35</v>
      </c>
      <c r="E283" s="16" t="s">
        <v>47</v>
      </c>
      <c r="F283" s="429">
        <v>0</v>
      </c>
    </row>
    <row r="284" spans="1:8" s="4" customFormat="1" ht="15.75" x14ac:dyDescent="0.25">
      <c r="A284" s="31" t="s">
        <v>151</v>
      </c>
      <c r="B284" s="16" t="s">
        <v>144</v>
      </c>
      <c r="C284" s="16" t="s">
        <v>152</v>
      </c>
      <c r="D284" s="16"/>
      <c r="E284" s="16"/>
      <c r="F284" s="429">
        <f>F285</f>
        <v>211.905</v>
      </c>
    </row>
    <row r="285" spans="1:8" s="4" customFormat="1" ht="38.25" x14ac:dyDescent="0.25">
      <c r="A285" s="29" t="s">
        <v>149</v>
      </c>
      <c r="B285" s="16" t="s">
        <v>144</v>
      </c>
      <c r="C285" s="16" t="s">
        <v>152</v>
      </c>
      <c r="D285" s="16" t="s">
        <v>35</v>
      </c>
      <c r="E285" s="16" t="s">
        <v>47</v>
      </c>
      <c r="F285" s="429">
        <v>211.905</v>
      </c>
    </row>
    <row r="286" spans="1:8" s="4" customFormat="1" ht="38.25" x14ac:dyDescent="0.25">
      <c r="A286" s="33" t="s">
        <v>20</v>
      </c>
      <c r="B286" s="16" t="s">
        <v>21</v>
      </c>
      <c r="C286" s="16"/>
      <c r="D286" s="16"/>
      <c r="E286" s="16"/>
      <c r="F286" s="429">
        <f>F288</f>
        <v>76.256</v>
      </c>
    </row>
    <row r="287" spans="1:8" s="4" customFormat="1" ht="25.5" x14ac:dyDescent="0.25">
      <c r="A287" s="133" t="s">
        <v>153</v>
      </c>
      <c r="B287" s="16" t="s">
        <v>21</v>
      </c>
      <c r="C287" s="16" t="s">
        <v>154</v>
      </c>
      <c r="D287" s="16"/>
      <c r="E287" s="16"/>
      <c r="F287" s="429">
        <f>F288</f>
        <v>76.256</v>
      </c>
    </row>
    <row r="288" spans="1:8" s="4" customFormat="1" ht="15.75" x14ac:dyDescent="0.25">
      <c r="A288" s="31" t="s">
        <v>155</v>
      </c>
      <c r="B288" s="16" t="s">
        <v>21</v>
      </c>
      <c r="C288" s="16" t="s">
        <v>5</v>
      </c>
      <c r="D288" s="16"/>
      <c r="E288" s="16"/>
      <c r="F288" s="429">
        <f>F289</f>
        <v>76.256</v>
      </c>
    </row>
    <row r="289" spans="1:6" s="4" customFormat="1" ht="38.25" x14ac:dyDescent="0.25">
      <c r="A289" s="29" t="s">
        <v>149</v>
      </c>
      <c r="B289" s="16" t="s">
        <v>21</v>
      </c>
      <c r="C289" s="16" t="s">
        <v>5</v>
      </c>
      <c r="D289" s="16" t="s">
        <v>35</v>
      </c>
      <c r="E289" s="16" t="s">
        <v>47</v>
      </c>
      <c r="F289" s="429">
        <v>76.256</v>
      </c>
    </row>
    <row r="290" spans="1:6" s="4" customFormat="1" ht="38.25" x14ac:dyDescent="0.25">
      <c r="A290" s="33" t="s">
        <v>156</v>
      </c>
      <c r="B290" s="16" t="s">
        <v>18</v>
      </c>
      <c r="C290" s="16"/>
      <c r="D290" s="16"/>
      <c r="E290" s="16"/>
      <c r="F290" s="429">
        <f>F292</f>
        <v>475.7</v>
      </c>
    </row>
    <row r="291" spans="1:6" s="4" customFormat="1" ht="25.5" x14ac:dyDescent="0.25">
      <c r="A291" s="133" t="s">
        <v>153</v>
      </c>
      <c r="B291" s="16" t="s">
        <v>18</v>
      </c>
      <c r="C291" s="16" t="s">
        <v>154</v>
      </c>
      <c r="D291" s="16"/>
      <c r="E291" s="16"/>
      <c r="F291" s="429">
        <f>F292</f>
        <v>475.7</v>
      </c>
    </row>
    <row r="292" spans="1:6" s="4" customFormat="1" ht="15.75" x14ac:dyDescent="0.25">
      <c r="A292" s="31" t="s">
        <v>155</v>
      </c>
      <c r="B292" s="16" t="s">
        <v>18</v>
      </c>
      <c r="C292" s="16" t="s">
        <v>5</v>
      </c>
      <c r="D292" s="16"/>
      <c r="E292" s="16"/>
      <c r="F292" s="429">
        <f>F293</f>
        <v>475.7</v>
      </c>
    </row>
    <row r="293" spans="1:6" s="4" customFormat="1" ht="38.25" x14ac:dyDescent="0.25">
      <c r="A293" s="29" t="s">
        <v>149</v>
      </c>
      <c r="B293" s="16" t="s">
        <v>18</v>
      </c>
      <c r="C293" s="16" t="s">
        <v>5</v>
      </c>
      <c r="D293" s="16" t="s">
        <v>35</v>
      </c>
      <c r="E293" s="16" t="s">
        <v>47</v>
      </c>
      <c r="F293" s="429">
        <v>475.7</v>
      </c>
    </row>
    <row r="294" spans="1:6" s="4" customFormat="1" ht="38.25" x14ac:dyDescent="0.25">
      <c r="A294" s="33" t="s">
        <v>8</v>
      </c>
      <c r="B294" s="16" t="s">
        <v>19</v>
      </c>
      <c r="C294" s="16"/>
      <c r="D294" s="16"/>
      <c r="E294" s="16"/>
      <c r="F294" s="429">
        <f>F296</f>
        <v>748.41800000000001</v>
      </c>
    </row>
    <row r="295" spans="1:6" s="4" customFormat="1" ht="25.5" x14ac:dyDescent="0.25">
      <c r="A295" s="133" t="s">
        <v>153</v>
      </c>
      <c r="B295" s="16" t="s">
        <v>19</v>
      </c>
      <c r="C295" s="16" t="s">
        <v>154</v>
      </c>
      <c r="D295" s="16"/>
      <c r="E295" s="16"/>
      <c r="F295" s="429">
        <f>F296</f>
        <v>748.41800000000001</v>
      </c>
    </row>
    <row r="296" spans="1:6" s="4" customFormat="1" ht="15.75" x14ac:dyDescent="0.25">
      <c r="A296" s="31" t="s">
        <v>155</v>
      </c>
      <c r="B296" s="16" t="s">
        <v>19</v>
      </c>
      <c r="C296" s="16" t="s">
        <v>5</v>
      </c>
      <c r="D296" s="16"/>
      <c r="E296" s="16"/>
      <c r="F296" s="429">
        <f>F297</f>
        <v>748.41800000000001</v>
      </c>
    </row>
    <row r="297" spans="1:6" s="4" customFormat="1" ht="39" x14ac:dyDescent="0.25">
      <c r="A297" s="148" t="s">
        <v>7</v>
      </c>
      <c r="B297" s="149" t="s">
        <v>19</v>
      </c>
      <c r="C297" s="149" t="s">
        <v>5</v>
      </c>
      <c r="D297" s="149" t="s">
        <v>35</v>
      </c>
      <c r="E297" s="149" t="s">
        <v>157</v>
      </c>
      <c r="F297" s="430">
        <v>748.41800000000001</v>
      </c>
    </row>
    <row r="298" spans="1:6" s="146" customFormat="1" ht="48" x14ac:dyDescent="0.2">
      <c r="A298" s="154" t="s">
        <v>264</v>
      </c>
      <c r="B298" s="147" t="s">
        <v>265</v>
      </c>
      <c r="C298" s="147"/>
      <c r="D298" s="16"/>
      <c r="E298" s="16"/>
      <c r="F298" s="431">
        <f>F299+F302</f>
        <v>2010.6</v>
      </c>
    </row>
    <row r="299" spans="1:6" s="146" customFormat="1" ht="60" x14ac:dyDescent="0.2">
      <c r="A299" s="150" t="s">
        <v>145</v>
      </c>
      <c r="B299" s="147" t="s">
        <v>265</v>
      </c>
      <c r="C299" s="147" t="s">
        <v>146</v>
      </c>
      <c r="D299" s="16"/>
      <c r="E299" s="16"/>
      <c r="F299" s="431">
        <f>F300</f>
        <v>1914.8389999999999</v>
      </c>
    </row>
    <row r="300" spans="1:6" s="146" customFormat="1" ht="24" x14ac:dyDescent="0.2">
      <c r="A300" s="151" t="s">
        <v>147</v>
      </c>
      <c r="B300" s="147" t="s">
        <v>265</v>
      </c>
      <c r="C300" s="147" t="s">
        <v>148</v>
      </c>
      <c r="D300" s="16"/>
      <c r="E300" s="16"/>
      <c r="F300" s="431">
        <f>F301</f>
        <v>1914.8389999999999</v>
      </c>
    </row>
    <row r="301" spans="1:6" s="146" customFormat="1" ht="24" x14ac:dyDescent="0.2">
      <c r="A301" s="152" t="s">
        <v>266</v>
      </c>
      <c r="B301" s="147" t="s">
        <v>265</v>
      </c>
      <c r="C301" s="147" t="s">
        <v>148</v>
      </c>
      <c r="D301" s="16" t="s">
        <v>59</v>
      </c>
      <c r="E301" s="16" t="s">
        <v>267</v>
      </c>
      <c r="F301" s="431">
        <v>1914.8389999999999</v>
      </c>
    </row>
    <row r="302" spans="1:6" s="146" customFormat="1" ht="24" x14ac:dyDescent="0.2">
      <c r="A302" s="152" t="s">
        <v>36</v>
      </c>
      <c r="B302" s="147" t="s">
        <v>265</v>
      </c>
      <c r="C302" s="147" t="s">
        <v>139</v>
      </c>
      <c r="D302" s="16"/>
      <c r="E302" s="16"/>
      <c r="F302" s="431">
        <f>F303</f>
        <v>95.760999999999996</v>
      </c>
    </row>
    <row r="303" spans="1:6" s="146" customFormat="1" ht="24" x14ac:dyDescent="0.2">
      <c r="A303" s="151" t="s">
        <v>140</v>
      </c>
      <c r="B303" s="147" t="s">
        <v>265</v>
      </c>
      <c r="C303" s="147" t="s">
        <v>141</v>
      </c>
      <c r="D303" s="16"/>
      <c r="E303" s="16"/>
      <c r="F303" s="431">
        <f>F304</f>
        <v>95.760999999999996</v>
      </c>
    </row>
    <row r="304" spans="1:6" s="146" customFormat="1" ht="24" x14ac:dyDescent="0.2">
      <c r="A304" s="152" t="s">
        <v>266</v>
      </c>
      <c r="B304" s="147" t="s">
        <v>265</v>
      </c>
      <c r="C304" s="147" t="s">
        <v>141</v>
      </c>
      <c r="D304" s="16" t="s">
        <v>59</v>
      </c>
      <c r="E304" s="16" t="s">
        <v>267</v>
      </c>
      <c r="F304" s="431">
        <v>95.760999999999996</v>
      </c>
    </row>
    <row r="305" spans="1:6" s="146" customFormat="1" ht="36" x14ac:dyDescent="0.2">
      <c r="A305" s="153" t="s">
        <v>268</v>
      </c>
      <c r="B305" s="16" t="s">
        <v>269</v>
      </c>
      <c r="C305" s="16"/>
      <c r="D305" s="16"/>
      <c r="E305" s="16"/>
      <c r="F305" s="429">
        <f>F307+F310</f>
        <v>10.7</v>
      </c>
    </row>
    <row r="306" spans="1:6" s="146" customFormat="1" ht="60" hidden="1" x14ac:dyDescent="0.2">
      <c r="A306" s="150" t="s">
        <v>145</v>
      </c>
      <c r="B306" s="16" t="s">
        <v>269</v>
      </c>
      <c r="C306" s="16" t="s">
        <v>146</v>
      </c>
      <c r="D306" s="16"/>
      <c r="E306" s="16"/>
      <c r="F306" s="429">
        <f>F307</f>
        <v>0</v>
      </c>
    </row>
    <row r="307" spans="1:6" s="146" customFormat="1" ht="24" hidden="1" x14ac:dyDescent="0.2">
      <c r="A307" s="151" t="s">
        <v>147</v>
      </c>
      <c r="B307" s="16" t="s">
        <v>269</v>
      </c>
      <c r="C307" s="147" t="s">
        <v>148</v>
      </c>
      <c r="D307" s="16"/>
      <c r="E307" s="16"/>
      <c r="F307" s="429">
        <f>F308</f>
        <v>0</v>
      </c>
    </row>
    <row r="308" spans="1:6" s="146" customFormat="1" ht="24" hidden="1" x14ac:dyDescent="0.2">
      <c r="A308" s="152" t="s">
        <v>266</v>
      </c>
      <c r="B308" s="16" t="s">
        <v>269</v>
      </c>
      <c r="C308" s="147" t="s">
        <v>148</v>
      </c>
      <c r="D308" s="16" t="s">
        <v>59</v>
      </c>
      <c r="E308" s="16" t="s">
        <v>267</v>
      </c>
      <c r="F308" s="429">
        <v>0</v>
      </c>
    </row>
    <row r="309" spans="1:6" s="146" customFormat="1" ht="24" x14ac:dyDescent="0.2">
      <c r="A309" s="152" t="s">
        <v>36</v>
      </c>
      <c r="B309" s="16" t="s">
        <v>269</v>
      </c>
      <c r="C309" s="147" t="s">
        <v>139</v>
      </c>
      <c r="D309" s="16"/>
      <c r="E309" s="16"/>
      <c r="F309" s="429">
        <f>F310</f>
        <v>10.7</v>
      </c>
    </row>
    <row r="310" spans="1:6" s="146" customFormat="1" ht="24" x14ac:dyDescent="0.2">
      <c r="A310" s="151" t="s">
        <v>140</v>
      </c>
      <c r="B310" s="16" t="s">
        <v>269</v>
      </c>
      <c r="C310" s="147" t="s">
        <v>141</v>
      </c>
      <c r="D310" s="16"/>
      <c r="E310" s="16"/>
      <c r="F310" s="429">
        <f>F311</f>
        <v>10.7</v>
      </c>
    </row>
    <row r="311" spans="1:6" s="146" customFormat="1" ht="24" x14ac:dyDescent="0.2">
      <c r="A311" s="152" t="s">
        <v>266</v>
      </c>
      <c r="B311" s="16" t="s">
        <v>269</v>
      </c>
      <c r="C311" s="147" t="s">
        <v>141</v>
      </c>
      <c r="D311" s="16" t="s">
        <v>59</v>
      </c>
      <c r="E311" s="16" t="s">
        <v>267</v>
      </c>
      <c r="F311" s="429">
        <v>10.7</v>
      </c>
    </row>
    <row r="312" spans="1:6" s="4" customFormat="1" ht="54" x14ac:dyDescent="0.25">
      <c r="A312" s="24" t="s">
        <v>158</v>
      </c>
      <c r="B312" s="25" t="s">
        <v>159</v>
      </c>
      <c r="C312" s="25"/>
      <c r="D312" s="25"/>
      <c r="E312" s="25"/>
      <c r="F312" s="432">
        <f>SUM(F313)</f>
        <v>1658.999</v>
      </c>
    </row>
    <row r="313" spans="1:6" s="4" customFormat="1" ht="15.75" x14ac:dyDescent="0.25">
      <c r="A313" s="27" t="s">
        <v>16</v>
      </c>
      <c r="B313" s="28" t="s">
        <v>160</v>
      </c>
      <c r="C313" s="28"/>
      <c r="D313" s="28"/>
      <c r="E313" s="28"/>
      <c r="F313" s="433">
        <f>SUM(F314)</f>
        <v>1658.999</v>
      </c>
    </row>
    <row r="314" spans="1:6" s="4" customFormat="1" ht="38.25" x14ac:dyDescent="0.25">
      <c r="A314" s="29" t="s">
        <v>161</v>
      </c>
      <c r="B314" s="16" t="s">
        <v>162</v>
      </c>
      <c r="C314" s="16"/>
      <c r="D314" s="16"/>
      <c r="E314" s="16"/>
      <c r="F314" s="431">
        <f>F315</f>
        <v>1658.999</v>
      </c>
    </row>
    <row r="315" spans="1:6" s="4" customFormat="1" ht="63.75" x14ac:dyDescent="0.25">
      <c r="A315" s="29" t="s">
        <v>145</v>
      </c>
      <c r="B315" s="16" t="s">
        <v>162</v>
      </c>
      <c r="C315" s="16" t="s">
        <v>146</v>
      </c>
      <c r="D315" s="16"/>
      <c r="E315" s="16"/>
      <c r="F315" s="431">
        <f>F316</f>
        <v>1658.999</v>
      </c>
    </row>
    <row r="316" spans="1:6" s="4" customFormat="1" ht="25.5" x14ac:dyDescent="0.25">
      <c r="A316" s="31" t="s">
        <v>147</v>
      </c>
      <c r="B316" s="16" t="s">
        <v>162</v>
      </c>
      <c r="C316" s="16" t="s">
        <v>148</v>
      </c>
      <c r="D316" s="16"/>
      <c r="E316" s="16"/>
      <c r="F316" s="431">
        <f>F317</f>
        <v>1658.999</v>
      </c>
    </row>
    <row r="317" spans="1:6" s="4" customFormat="1" ht="38.25" x14ac:dyDescent="0.25">
      <c r="A317" s="29" t="s">
        <v>149</v>
      </c>
      <c r="B317" s="16" t="s">
        <v>162</v>
      </c>
      <c r="C317" s="16" t="s">
        <v>148</v>
      </c>
      <c r="D317" s="16" t="s">
        <v>35</v>
      </c>
      <c r="E317" s="16" t="s">
        <v>47</v>
      </c>
      <c r="F317" s="431">
        <v>1658.999</v>
      </c>
    </row>
    <row r="318" spans="1:6" s="4" customFormat="1" ht="25.5" x14ac:dyDescent="0.25">
      <c r="A318" s="18" t="s">
        <v>163</v>
      </c>
      <c r="B318" s="19" t="s">
        <v>164</v>
      </c>
      <c r="C318" s="19"/>
      <c r="D318" s="16"/>
      <c r="E318" s="16"/>
      <c r="F318" s="426">
        <f>SUM(F319)</f>
        <v>6958.9279999999999</v>
      </c>
    </row>
    <row r="319" spans="1:6" s="4" customFormat="1" ht="15.75" x14ac:dyDescent="0.25">
      <c r="A319" s="24" t="s">
        <v>16</v>
      </c>
      <c r="B319" s="25" t="s">
        <v>165</v>
      </c>
      <c r="C319" s="25"/>
      <c r="D319" s="25"/>
      <c r="E319" s="25"/>
      <c r="F319" s="427">
        <f>SUM(F320)</f>
        <v>6958.9279999999999</v>
      </c>
    </row>
    <row r="320" spans="1:6" s="4" customFormat="1" ht="15.75" x14ac:dyDescent="0.25">
      <c r="A320" s="27" t="s">
        <v>16</v>
      </c>
      <c r="B320" s="28" t="s">
        <v>166</v>
      </c>
      <c r="C320" s="28"/>
      <c r="D320" s="28"/>
      <c r="E320" s="28"/>
      <c r="F320" s="428">
        <f>SUM(F321)</f>
        <v>6958.9279999999999</v>
      </c>
    </row>
    <row r="321" spans="1:6" s="4" customFormat="1" ht="15.75" x14ac:dyDescent="0.25">
      <c r="A321" s="29" t="s">
        <v>167</v>
      </c>
      <c r="B321" s="16" t="s">
        <v>168</v>
      </c>
      <c r="C321" s="16"/>
      <c r="D321" s="16"/>
      <c r="E321" s="16"/>
      <c r="F321" s="429">
        <f>F322+F325+F328</f>
        <v>6958.9279999999999</v>
      </c>
    </row>
    <row r="322" spans="1:6" s="4" customFormat="1" ht="25.5" x14ac:dyDescent="0.25">
      <c r="A322" s="109" t="s">
        <v>36</v>
      </c>
      <c r="B322" s="16" t="s">
        <v>168</v>
      </c>
      <c r="C322" s="16" t="s">
        <v>139</v>
      </c>
      <c r="D322" s="16"/>
      <c r="E322" s="16"/>
      <c r="F322" s="429">
        <f>F323</f>
        <v>3817.9279999999999</v>
      </c>
    </row>
    <row r="323" spans="1:6" s="4" customFormat="1" ht="25.5" x14ac:dyDescent="0.25">
      <c r="A323" s="31" t="s">
        <v>140</v>
      </c>
      <c r="B323" s="16" t="s">
        <v>168</v>
      </c>
      <c r="C323" s="16" t="s">
        <v>141</v>
      </c>
      <c r="D323" s="16"/>
      <c r="E323" s="16"/>
      <c r="F323" s="429">
        <f>F324</f>
        <v>3817.9279999999999</v>
      </c>
    </row>
    <row r="324" spans="1:6" s="4" customFormat="1" ht="15" customHeight="1" x14ac:dyDescent="0.25">
      <c r="A324" s="29" t="s">
        <v>169</v>
      </c>
      <c r="B324" s="16" t="s">
        <v>168</v>
      </c>
      <c r="C324" s="16" t="s">
        <v>141</v>
      </c>
      <c r="D324" s="16" t="s">
        <v>35</v>
      </c>
      <c r="E324" s="16" t="s">
        <v>170</v>
      </c>
      <c r="F324" s="429">
        <v>3817.9279999999999</v>
      </c>
    </row>
    <row r="325" spans="1:6" s="4" customFormat="1" ht="15.75" x14ac:dyDescent="0.25">
      <c r="A325" s="31" t="s">
        <v>56</v>
      </c>
      <c r="B325" s="16" t="s">
        <v>168</v>
      </c>
      <c r="C325" s="34" t="s">
        <v>198</v>
      </c>
      <c r="D325" s="34"/>
      <c r="E325" s="34"/>
      <c r="F325" s="429">
        <f>F326</f>
        <v>80</v>
      </c>
    </row>
    <row r="326" spans="1:6" s="4" customFormat="1" ht="25.5" x14ac:dyDescent="0.25">
      <c r="A326" s="31" t="s">
        <v>313</v>
      </c>
      <c r="B326" s="16" t="s">
        <v>168</v>
      </c>
      <c r="C326" s="34" t="s">
        <v>312</v>
      </c>
      <c r="D326" s="34"/>
      <c r="E326" s="34"/>
      <c r="F326" s="429">
        <f>F327</f>
        <v>80</v>
      </c>
    </row>
    <row r="327" spans="1:6" s="4" customFormat="1" ht="15.75" x14ac:dyDescent="0.25">
      <c r="A327" s="29" t="s">
        <v>169</v>
      </c>
      <c r="B327" s="16" t="s">
        <v>168</v>
      </c>
      <c r="C327" s="34" t="s">
        <v>312</v>
      </c>
      <c r="D327" s="34" t="s">
        <v>35</v>
      </c>
      <c r="E327" s="34" t="s">
        <v>170</v>
      </c>
      <c r="F327" s="429">
        <v>80</v>
      </c>
    </row>
    <row r="328" spans="1:6" s="4" customFormat="1" ht="15.75" x14ac:dyDescent="0.25">
      <c r="A328" s="109" t="s">
        <v>38</v>
      </c>
      <c r="B328" s="16" t="s">
        <v>168</v>
      </c>
      <c r="C328" s="34" t="s">
        <v>150</v>
      </c>
      <c r="D328" s="34"/>
      <c r="E328" s="34"/>
      <c r="F328" s="429">
        <f>F329+F331</f>
        <v>3061</v>
      </c>
    </row>
    <row r="329" spans="1:6" s="4" customFormat="1" ht="15.75" x14ac:dyDescent="0.25">
      <c r="A329" s="31" t="s">
        <v>296</v>
      </c>
      <c r="B329" s="16" t="s">
        <v>168</v>
      </c>
      <c r="C329" s="34" t="s">
        <v>295</v>
      </c>
      <c r="D329" s="34"/>
      <c r="E329" s="34"/>
      <c r="F329" s="429">
        <f>F330</f>
        <v>3000</v>
      </c>
    </row>
    <row r="330" spans="1:6" s="4" customFormat="1" ht="15.75" x14ac:dyDescent="0.25">
      <c r="A330" s="29" t="s">
        <v>169</v>
      </c>
      <c r="B330" s="16" t="s">
        <v>168</v>
      </c>
      <c r="C330" s="34" t="s">
        <v>295</v>
      </c>
      <c r="D330" s="34" t="s">
        <v>35</v>
      </c>
      <c r="E330" s="34" t="s">
        <v>170</v>
      </c>
      <c r="F330" s="429">
        <v>3000</v>
      </c>
    </row>
    <row r="331" spans="1:6" s="4" customFormat="1" ht="15.75" x14ac:dyDescent="0.25">
      <c r="A331" s="31" t="s">
        <v>151</v>
      </c>
      <c r="B331" s="16" t="s">
        <v>168</v>
      </c>
      <c r="C331" s="34" t="s">
        <v>152</v>
      </c>
      <c r="D331" s="34"/>
      <c r="E331" s="34"/>
      <c r="F331" s="429">
        <f>F332</f>
        <v>61</v>
      </c>
    </row>
    <row r="332" spans="1:6" s="4" customFormat="1" ht="15.75" x14ac:dyDescent="0.25">
      <c r="A332" s="29" t="s">
        <v>169</v>
      </c>
      <c r="B332" s="16" t="s">
        <v>168</v>
      </c>
      <c r="C332" s="34" t="s">
        <v>152</v>
      </c>
      <c r="D332" s="34" t="s">
        <v>35</v>
      </c>
      <c r="E332" s="34" t="s">
        <v>170</v>
      </c>
      <c r="F332" s="429">
        <v>61</v>
      </c>
    </row>
    <row r="333" spans="1:6" s="4" customFormat="1" ht="38.25" x14ac:dyDescent="0.25">
      <c r="A333" s="18" t="s">
        <v>171</v>
      </c>
      <c r="B333" s="19" t="s">
        <v>172</v>
      </c>
      <c r="C333" s="19"/>
      <c r="D333" s="19"/>
      <c r="E333" s="19"/>
      <c r="F333" s="426">
        <f>F334</f>
        <v>13977.543319999999</v>
      </c>
    </row>
    <row r="334" spans="1:6" s="4" customFormat="1" ht="15.75" x14ac:dyDescent="0.25">
      <c r="A334" s="24" t="s">
        <v>16</v>
      </c>
      <c r="B334" s="25" t="s">
        <v>173</v>
      </c>
      <c r="C334" s="25"/>
      <c r="D334" s="25"/>
      <c r="E334" s="25"/>
      <c r="F334" s="427">
        <f>F335</f>
        <v>13977.543319999999</v>
      </c>
    </row>
    <row r="335" spans="1:6" s="4" customFormat="1" ht="15.75" x14ac:dyDescent="0.25">
      <c r="A335" s="27" t="s">
        <v>16</v>
      </c>
      <c r="B335" s="28" t="s">
        <v>174</v>
      </c>
      <c r="C335" s="28"/>
      <c r="D335" s="28"/>
      <c r="E335" s="28"/>
      <c r="F335" s="428">
        <f>F336+F348+F355+F359+F363+F367+F374+F382+F386+F398</f>
        <v>13977.543319999999</v>
      </c>
    </row>
    <row r="336" spans="1:6" s="4" customFormat="1" ht="38.25" x14ac:dyDescent="0.25">
      <c r="A336" s="29" t="s">
        <v>175</v>
      </c>
      <c r="B336" s="16" t="s">
        <v>176</v>
      </c>
      <c r="C336" s="16"/>
      <c r="D336" s="16"/>
      <c r="E336" s="16"/>
      <c r="F336" s="429">
        <f>F337</f>
        <v>1000</v>
      </c>
    </row>
    <row r="337" spans="1:6" s="4" customFormat="1" ht="15.75" x14ac:dyDescent="0.25">
      <c r="A337" s="109" t="s">
        <v>38</v>
      </c>
      <c r="B337" s="16" t="s">
        <v>176</v>
      </c>
      <c r="C337" s="16" t="s">
        <v>150</v>
      </c>
      <c r="D337" s="16"/>
      <c r="E337" s="16"/>
      <c r="F337" s="429">
        <f>F338</f>
        <v>1000</v>
      </c>
    </row>
    <row r="338" spans="1:6" s="4" customFormat="1" ht="15.75" x14ac:dyDescent="0.25">
      <c r="A338" s="31" t="s">
        <v>177</v>
      </c>
      <c r="B338" s="16" t="s">
        <v>176</v>
      </c>
      <c r="C338" s="16" t="s">
        <v>178</v>
      </c>
      <c r="D338" s="16"/>
      <c r="E338" s="16"/>
      <c r="F338" s="429">
        <f>F339</f>
        <v>1000</v>
      </c>
    </row>
    <row r="339" spans="1:6" s="4" customFormat="1" ht="15" customHeight="1" x14ac:dyDescent="0.25">
      <c r="A339" s="29" t="s">
        <v>179</v>
      </c>
      <c r="B339" s="16" t="s">
        <v>176</v>
      </c>
      <c r="C339" s="16" t="s">
        <v>178</v>
      </c>
      <c r="D339" s="16" t="s">
        <v>35</v>
      </c>
      <c r="E339" s="16" t="s">
        <v>34</v>
      </c>
      <c r="F339" s="429">
        <v>1000</v>
      </c>
    </row>
    <row r="340" spans="1:6" s="4" customFormat="1" ht="25.5" hidden="1" x14ac:dyDescent="0.25">
      <c r="A340" s="38" t="s">
        <v>93</v>
      </c>
      <c r="B340" s="16" t="s">
        <v>305</v>
      </c>
      <c r="C340" s="16"/>
      <c r="D340" s="16"/>
      <c r="E340" s="16"/>
      <c r="F340" s="429">
        <f>F341</f>
        <v>0</v>
      </c>
    </row>
    <row r="341" spans="1:6" s="4" customFormat="1" ht="15.75" hidden="1" x14ac:dyDescent="0.25">
      <c r="A341" s="31" t="s">
        <v>38</v>
      </c>
      <c r="B341" s="16" t="s">
        <v>305</v>
      </c>
      <c r="C341" s="16" t="s">
        <v>150</v>
      </c>
      <c r="D341" s="16"/>
      <c r="E341" s="16"/>
      <c r="F341" s="429">
        <f>F342</f>
        <v>0</v>
      </c>
    </row>
    <row r="342" spans="1:6" s="4" customFormat="1" ht="15.75" hidden="1" x14ac:dyDescent="0.25">
      <c r="A342" s="31" t="s">
        <v>296</v>
      </c>
      <c r="B342" s="16" t="s">
        <v>305</v>
      </c>
      <c r="C342" s="16" t="s">
        <v>295</v>
      </c>
      <c r="D342" s="16"/>
      <c r="E342" s="16"/>
      <c r="F342" s="429">
        <f>F343</f>
        <v>0</v>
      </c>
    </row>
    <row r="343" spans="1:6" s="4" customFormat="1" ht="15.75" hidden="1" x14ac:dyDescent="0.25">
      <c r="A343" s="24" t="s">
        <v>92</v>
      </c>
      <c r="B343" s="16" t="s">
        <v>305</v>
      </c>
      <c r="C343" s="16" t="s">
        <v>295</v>
      </c>
      <c r="D343" s="16" t="s">
        <v>47</v>
      </c>
      <c r="E343" s="16" t="s">
        <v>87</v>
      </c>
      <c r="F343" s="429">
        <v>0</v>
      </c>
    </row>
    <row r="344" spans="1:6" s="4" customFormat="1" ht="25.5" hidden="1" x14ac:dyDescent="0.25">
      <c r="A344" s="29" t="s">
        <v>102</v>
      </c>
      <c r="B344" s="16" t="s">
        <v>417</v>
      </c>
      <c r="C344" s="16"/>
      <c r="D344" s="16"/>
      <c r="E344" s="16"/>
      <c r="F344" s="429">
        <f>F345</f>
        <v>0</v>
      </c>
    </row>
    <row r="345" spans="1:6" s="4" customFormat="1" ht="15.75" hidden="1" x14ac:dyDescent="0.25">
      <c r="A345" s="31" t="s">
        <v>38</v>
      </c>
      <c r="B345" s="16" t="s">
        <v>417</v>
      </c>
      <c r="C345" s="16" t="s">
        <v>150</v>
      </c>
      <c r="D345" s="16"/>
      <c r="E345" s="16"/>
      <c r="F345" s="429">
        <f>F346</f>
        <v>0</v>
      </c>
    </row>
    <row r="346" spans="1:6" s="4" customFormat="1" ht="15.75" hidden="1" x14ac:dyDescent="0.25">
      <c r="A346" s="31" t="s">
        <v>151</v>
      </c>
      <c r="B346" s="16" t="s">
        <v>417</v>
      </c>
      <c r="C346" s="16" t="s">
        <v>152</v>
      </c>
      <c r="D346" s="16"/>
      <c r="E346" s="16"/>
      <c r="F346" s="429">
        <f>F347</f>
        <v>0</v>
      </c>
    </row>
    <row r="347" spans="1:6" s="4" customFormat="1" ht="12" hidden="1" customHeight="1" x14ac:dyDescent="0.25">
      <c r="A347" s="24" t="s">
        <v>92</v>
      </c>
      <c r="B347" s="16" t="s">
        <v>417</v>
      </c>
      <c r="C347" s="16" t="s">
        <v>152</v>
      </c>
      <c r="D347" s="16" t="s">
        <v>47</v>
      </c>
      <c r="E347" s="16" t="s">
        <v>87</v>
      </c>
      <c r="F347" s="429">
        <v>0</v>
      </c>
    </row>
    <row r="348" spans="1:6" s="4" customFormat="1" ht="25.5" x14ac:dyDescent="0.25">
      <c r="A348" s="29" t="s">
        <v>180</v>
      </c>
      <c r="B348" s="16" t="s">
        <v>181</v>
      </c>
      <c r="C348" s="16"/>
      <c r="D348" s="16"/>
      <c r="E348" s="16"/>
      <c r="F348" s="429">
        <f>F349+F352</f>
        <v>1448</v>
      </c>
    </row>
    <row r="349" spans="1:6" s="4" customFormat="1" ht="63.75" x14ac:dyDescent="0.25">
      <c r="A349" s="29" t="s">
        <v>145</v>
      </c>
      <c r="B349" s="16" t="s">
        <v>181</v>
      </c>
      <c r="C349" s="16" t="s">
        <v>146</v>
      </c>
      <c r="D349" s="16"/>
      <c r="E349" s="16"/>
      <c r="F349" s="429">
        <f>F350</f>
        <v>1380.1</v>
      </c>
    </row>
    <row r="350" spans="1:6" s="4" customFormat="1" ht="25.5" x14ac:dyDescent="0.25">
      <c r="A350" s="31" t="s">
        <v>147</v>
      </c>
      <c r="B350" s="16" t="s">
        <v>181</v>
      </c>
      <c r="C350" s="16" t="s">
        <v>148</v>
      </c>
      <c r="D350" s="16"/>
      <c r="E350" s="16"/>
      <c r="F350" s="429">
        <f>F351</f>
        <v>1380.1</v>
      </c>
    </row>
    <row r="351" spans="1:6" s="4" customFormat="1" ht="15.75" x14ac:dyDescent="0.25">
      <c r="A351" s="29" t="s">
        <v>182</v>
      </c>
      <c r="B351" s="16" t="s">
        <v>181</v>
      </c>
      <c r="C351" s="16" t="s">
        <v>148</v>
      </c>
      <c r="D351" s="16" t="s">
        <v>112</v>
      </c>
      <c r="E351" s="16" t="s">
        <v>59</v>
      </c>
      <c r="F351" s="429">
        <f>1418.8-38.7</f>
        <v>1380.1</v>
      </c>
    </row>
    <row r="352" spans="1:6" s="4" customFormat="1" ht="25.5" x14ac:dyDescent="0.25">
      <c r="A352" s="109" t="s">
        <v>36</v>
      </c>
      <c r="B352" s="16" t="s">
        <v>181</v>
      </c>
      <c r="C352" s="16" t="s">
        <v>139</v>
      </c>
      <c r="D352" s="16"/>
      <c r="E352" s="16"/>
      <c r="F352" s="429">
        <f>F353</f>
        <v>67.900000000000006</v>
      </c>
    </row>
    <row r="353" spans="1:6" s="4" customFormat="1" ht="25.5" x14ac:dyDescent="0.25">
      <c r="A353" s="31" t="s">
        <v>140</v>
      </c>
      <c r="B353" s="16" t="s">
        <v>181</v>
      </c>
      <c r="C353" s="16" t="s">
        <v>141</v>
      </c>
      <c r="D353" s="16"/>
      <c r="E353" s="16"/>
      <c r="F353" s="429">
        <f>F354</f>
        <v>67.900000000000006</v>
      </c>
    </row>
    <row r="354" spans="1:6" s="4" customFormat="1" ht="15.75" x14ac:dyDescent="0.25">
      <c r="A354" s="29" t="s">
        <v>182</v>
      </c>
      <c r="B354" s="16" t="s">
        <v>181</v>
      </c>
      <c r="C354" s="16" t="s">
        <v>141</v>
      </c>
      <c r="D354" s="16" t="s">
        <v>112</v>
      </c>
      <c r="E354" s="16" t="s">
        <v>59</v>
      </c>
      <c r="F354" s="429">
        <v>67.900000000000006</v>
      </c>
    </row>
    <row r="355" spans="1:6" s="4" customFormat="1" ht="15.75" x14ac:dyDescent="0.25">
      <c r="A355" s="29" t="s">
        <v>183</v>
      </c>
      <c r="B355" s="16" t="s">
        <v>184</v>
      </c>
      <c r="C355" s="16"/>
      <c r="D355" s="16"/>
      <c r="E355" s="16"/>
      <c r="F355" s="429">
        <f>F357</f>
        <v>1900</v>
      </c>
    </row>
    <row r="356" spans="1:6" s="4" customFormat="1" ht="25.5" x14ac:dyDescent="0.25">
      <c r="A356" s="109" t="s">
        <v>36</v>
      </c>
      <c r="B356" s="16" t="s">
        <v>184</v>
      </c>
      <c r="C356" s="16" t="s">
        <v>139</v>
      </c>
      <c r="D356" s="16"/>
      <c r="E356" s="16"/>
      <c r="F356" s="429">
        <f>F357</f>
        <v>1900</v>
      </c>
    </row>
    <row r="357" spans="1:6" s="4" customFormat="1" ht="25.5" x14ac:dyDescent="0.25">
      <c r="A357" s="31" t="s">
        <v>140</v>
      </c>
      <c r="B357" s="16" t="s">
        <v>184</v>
      </c>
      <c r="C357" s="16" t="s">
        <v>141</v>
      </c>
      <c r="D357" s="16"/>
      <c r="E357" s="16"/>
      <c r="F357" s="429">
        <f>F358</f>
        <v>1900</v>
      </c>
    </row>
    <row r="358" spans="1:6" s="4" customFormat="1" ht="15.75" x14ac:dyDescent="0.25">
      <c r="A358" s="29" t="s">
        <v>46</v>
      </c>
      <c r="B358" s="16" t="s">
        <v>184</v>
      </c>
      <c r="C358" s="16" t="s">
        <v>141</v>
      </c>
      <c r="D358" s="16" t="s">
        <v>47</v>
      </c>
      <c r="E358" s="16" t="s">
        <v>48</v>
      </c>
      <c r="F358" s="429">
        <v>1900</v>
      </c>
    </row>
    <row r="359" spans="1:6" s="4" customFormat="1" ht="15.75" x14ac:dyDescent="0.25">
      <c r="A359" s="29" t="s">
        <v>185</v>
      </c>
      <c r="B359" s="16" t="s">
        <v>186</v>
      </c>
      <c r="C359" s="16"/>
      <c r="D359" s="16"/>
      <c r="E359" s="16"/>
      <c r="F359" s="429">
        <f>F360</f>
        <v>400</v>
      </c>
    </row>
    <row r="360" spans="1:6" s="4" customFormat="1" ht="25.5" x14ac:dyDescent="0.25">
      <c r="A360" s="109" t="s">
        <v>36</v>
      </c>
      <c r="B360" s="16" t="s">
        <v>186</v>
      </c>
      <c r="C360" s="16" t="s">
        <v>139</v>
      </c>
      <c r="D360" s="16"/>
      <c r="E360" s="16"/>
      <c r="F360" s="429">
        <f>F361</f>
        <v>400</v>
      </c>
    </row>
    <row r="361" spans="1:6" s="4" customFormat="1" ht="25.5" x14ac:dyDescent="0.25">
      <c r="A361" s="31" t="s">
        <v>140</v>
      </c>
      <c r="B361" s="16" t="s">
        <v>186</v>
      </c>
      <c r="C361" s="16" t="s">
        <v>141</v>
      </c>
      <c r="D361" s="16"/>
      <c r="E361" s="16"/>
      <c r="F361" s="429">
        <f>F362</f>
        <v>400</v>
      </c>
    </row>
    <row r="362" spans="1:6" s="4" customFormat="1" ht="15.75" x14ac:dyDescent="0.25">
      <c r="A362" s="29" t="s">
        <v>46</v>
      </c>
      <c r="B362" s="16" t="s">
        <v>186</v>
      </c>
      <c r="C362" s="16" t="s">
        <v>141</v>
      </c>
      <c r="D362" s="16" t="s">
        <v>47</v>
      </c>
      <c r="E362" s="16" t="s">
        <v>48</v>
      </c>
      <c r="F362" s="429">
        <v>400</v>
      </c>
    </row>
    <row r="363" spans="1:6" s="4" customFormat="1" ht="63.75" x14ac:dyDescent="0.25">
      <c r="A363" s="29" t="s">
        <v>314</v>
      </c>
      <c r="B363" s="16" t="s">
        <v>394</v>
      </c>
      <c r="C363" s="16"/>
      <c r="D363" s="16"/>
      <c r="E363" s="16"/>
      <c r="F363" s="429">
        <f>F364</f>
        <v>233.94332</v>
      </c>
    </row>
    <row r="364" spans="1:6" s="4" customFormat="1" ht="15.75" x14ac:dyDescent="0.25">
      <c r="A364" s="31" t="s">
        <v>212</v>
      </c>
      <c r="B364" s="16" t="s">
        <v>394</v>
      </c>
      <c r="C364" s="16" t="s">
        <v>154</v>
      </c>
      <c r="D364" s="16"/>
      <c r="E364" s="16"/>
      <c r="F364" s="429">
        <f>F365</f>
        <v>233.94332</v>
      </c>
    </row>
    <row r="365" spans="1:6" s="4" customFormat="1" ht="15.75" x14ac:dyDescent="0.25">
      <c r="A365" s="31" t="s">
        <v>155</v>
      </c>
      <c r="B365" s="16" t="s">
        <v>394</v>
      </c>
      <c r="C365" s="16" t="s">
        <v>5</v>
      </c>
      <c r="D365" s="16"/>
      <c r="E365" s="16"/>
      <c r="F365" s="429">
        <f>F366</f>
        <v>233.94332</v>
      </c>
    </row>
    <row r="366" spans="1:6" s="4" customFormat="1" ht="15.75" x14ac:dyDescent="0.25">
      <c r="A366" s="29" t="s">
        <v>46</v>
      </c>
      <c r="B366" s="16" t="s">
        <v>394</v>
      </c>
      <c r="C366" s="16" t="s">
        <v>5</v>
      </c>
      <c r="D366" s="16" t="s">
        <v>47</v>
      </c>
      <c r="E366" s="16" t="s">
        <v>48</v>
      </c>
      <c r="F366" s="429">
        <v>233.94332</v>
      </c>
    </row>
    <row r="367" spans="1:6" s="4" customFormat="1" ht="25.5" x14ac:dyDescent="0.25">
      <c r="A367" s="29" t="s">
        <v>187</v>
      </c>
      <c r="B367" s="16" t="s">
        <v>188</v>
      </c>
      <c r="C367" s="16"/>
      <c r="D367" s="16"/>
      <c r="E367" s="16"/>
      <c r="F367" s="429">
        <f>F369</f>
        <v>2000</v>
      </c>
    </row>
    <row r="368" spans="1:6" s="4" customFormat="1" ht="25.5" x14ac:dyDescent="0.25">
      <c r="A368" s="109" t="s">
        <v>36</v>
      </c>
      <c r="B368" s="16" t="s">
        <v>188</v>
      </c>
      <c r="C368" s="16" t="s">
        <v>139</v>
      </c>
      <c r="D368" s="16"/>
      <c r="E368" s="16"/>
      <c r="F368" s="429">
        <f>F369</f>
        <v>2000</v>
      </c>
    </row>
    <row r="369" spans="1:7" s="4" customFormat="1" ht="25.5" x14ac:dyDescent="0.25">
      <c r="A369" s="31" t="s">
        <v>140</v>
      </c>
      <c r="B369" s="16" t="s">
        <v>188</v>
      </c>
      <c r="C369" s="16" t="s">
        <v>141</v>
      </c>
      <c r="D369" s="16"/>
      <c r="E369" s="16"/>
      <c r="F369" s="429">
        <f>F370</f>
        <v>2000</v>
      </c>
    </row>
    <row r="370" spans="1:7" s="4" customFormat="1" ht="25.9" customHeight="1" x14ac:dyDescent="0.25">
      <c r="A370" s="29" t="s">
        <v>46</v>
      </c>
      <c r="B370" s="16" t="s">
        <v>188</v>
      </c>
      <c r="C370" s="16" t="s">
        <v>141</v>
      </c>
      <c r="D370" s="16" t="s">
        <v>47</v>
      </c>
      <c r="E370" s="16" t="s">
        <v>48</v>
      </c>
      <c r="F370" s="429">
        <v>2000</v>
      </c>
      <c r="G370" s="5"/>
    </row>
    <row r="371" spans="1:7" s="4" customFormat="1" ht="15.75" hidden="1" x14ac:dyDescent="0.25">
      <c r="A371" s="109" t="s">
        <v>38</v>
      </c>
      <c r="B371" s="16" t="s">
        <v>257</v>
      </c>
      <c r="C371" s="96">
        <v>800</v>
      </c>
      <c r="D371" s="110"/>
      <c r="E371" s="110"/>
      <c r="F371" s="394">
        <f>F372</f>
        <v>0</v>
      </c>
    </row>
    <row r="372" spans="1:7" s="4" customFormat="1" ht="15.75" hidden="1" x14ac:dyDescent="0.25">
      <c r="A372" s="31" t="s">
        <v>39</v>
      </c>
      <c r="B372" s="16" t="s">
        <v>257</v>
      </c>
      <c r="C372" s="96">
        <v>850</v>
      </c>
      <c r="D372" s="110"/>
      <c r="E372" s="110"/>
      <c r="F372" s="394">
        <f>F373</f>
        <v>0</v>
      </c>
      <c r="G372" s="5"/>
    </row>
    <row r="373" spans="1:7" s="4" customFormat="1" ht="15.75" hidden="1" x14ac:dyDescent="0.25">
      <c r="A373" s="109" t="s">
        <v>119</v>
      </c>
      <c r="B373" s="16" t="s">
        <v>257</v>
      </c>
      <c r="C373" s="96">
        <v>850</v>
      </c>
      <c r="D373" s="110" t="s">
        <v>111</v>
      </c>
      <c r="E373" s="110" t="s">
        <v>59</v>
      </c>
      <c r="F373" s="394">
        <v>0</v>
      </c>
    </row>
    <row r="374" spans="1:7" s="4" customFormat="1" ht="25.5" x14ac:dyDescent="0.25">
      <c r="A374" s="29" t="s">
        <v>189</v>
      </c>
      <c r="B374" s="16" t="s">
        <v>190</v>
      </c>
      <c r="C374" s="16"/>
      <c r="D374" s="16"/>
      <c r="E374" s="16"/>
      <c r="F374" s="429">
        <f>F376</f>
        <v>4859.7</v>
      </c>
    </row>
    <row r="375" spans="1:7" s="4" customFormat="1" ht="25.5" x14ac:dyDescent="0.25">
      <c r="A375" s="109" t="s">
        <v>36</v>
      </c>
      <c r="B375" s="16" t="s">
        <v>190</v>
      </c>
      <c r="C375" s="16" t="s">
        <v>139</v>
      </c>
      <c r="D375" s="16"/>
      <c r="E375" s="16"/>
      <c r="F375" s="429">
        <f>F376</f>
        <v>4859.7</v>
      </c>
    </row>
    <row r="376" spans="1:7" s="4" customFormat="1" ht="25.5" x14ac:dyDescent="0.25">
      <c r="A376" s="31" t="s">
        <v>140</v>
      </c>
      <c r="B376" s="16" t="s">
        <v>190</v>
      </c>
      <c r="C376" s="16" t="s">
        <v>141</v>
      </c>
      <c r="D376" s="16"/>
      <c r="E376" s="16"/>
      <c r="F376" s="429">
        <f>F377</f>
        <v>4859.7</v>
      </c>
    </row>
    <row r="377" spans="1:7" s="4" customFormat="1" ht="15.75" x14ac:dyDescent="0.25">
      <c r="A377" s="29" t="s">
        <v>191</v>
      </c>
      <c r="B377" s="16" t="s">
        <v>190</v>
      </c>
      <c r="C377" s="16" t="s">
        <v>141</v>
      </c>
      <c r="D377" s="16" t="s">
        <v>111</v>
      </c>
      <c r="E377" s="16" t="s">
        <v>35</v>
      </c>
      <c r="F377" s="429">
        <v>4859.7</v>
      </c>
    </row>
    <row r="378" spans="1:7" s="4" customFormat="1" ht="33.950000000000003" hidden="1" customHeight="1" x14ac:dyDescent="0.25">
      <c r="A378" s="29" t="s">
        <v>221</v>
      </c>
      <c r="B378" s="16" t="s">
        <v>303</v>
      </c>
      <c r="C378" s="16"/>
      <c r="D378" s="16"/>
      <c r="E378" s="16"/>
      <c r="F378" s="429">
        <v>0</v>
      </c>
    </row>
    <row r="379" spans="1:7" s="4" customFormat="1" ht="15.75" hidden="1" x14ac:dyDescent="0.25">
      <c r="A379" s="31" t="s">
        <v>38</v>
      </c>
      <c r="B379" s="16" t="s">
        <v>303</v>
      </c>
      <c r="C379" s="16" t="s">
        <v>150</v>
      </c>
      <c r="D379" s="16"/>
      <c r="E379" s="16"/>
      <c r="F379" s="429">
        <v>0</v>
      </c>
    </row>
    <row r="380" spans="1:7" s="4" customFormat="1" ht="15.75" hidden="1" x14ac:dyDescent="0.25">
      <c r="A380" s="31" t="s">
        <v>151</v>
      </c>
      <c r="B380" s="16" t="s">
        <v>303</v>
      </c>
      <c r="C380" s="16" t="s">
        <v>152</v>
      </c>
      <c r="D380" s="16"/>
      <c r="E380" s="16"/>
      <c r="F380" s="429">
        <v>0</v>
      </c>
    </row>
    <row r="381" spans="1:7" s="4" customFormat="1" ht="36.75" hidden="1" customHeight="1" x14ac:dyDescent="0.25">
      <c r="A381" s="29" t="s">
        <v>86</v>
      </c>
      <c r="B381" s="16" t="s">
        <v>303</v>
      </c>
      <c r="C381" s="16" t="s">
        <v>152</v>
      </c>
      <c r="D381" s="16" t="s">
        <v>59</v>
      </c>
      <c r="E381" s="16" t="s">
        <v>87</v>
      </c>
      <c r="F381" s="429">
        <v>0</v>
      </c>
    </row>
    <row r="382" spans="1:7" s="4" customFormat="1" ht="15.75" x14ac:dyDescent="0.25">
      <c r="A382" s="29" t="s">
        <v>192</v>
      </c>
      <c r="B382" s="16" t="s">
        <v>193</v>
      </c>
      <c r="C382" s="16"/>
      <c r="D382" s="16"/>
      <c r="E382" s="16"/>
      <c r="F382" s="429">
        <f>F384</f>
        <v>650</v>
      </c>
    </row>
    <row r="383" spans="1:7" s="4" customFormat="1" ht="25.5" x14ac:dyDescent="0.25">
      <c r="A383" s="109" t="s">
        <v>36</v>
      </c>
      <c r="B383" s="16" t="s">
        <v>193</v>
      </c>
      <c r="C383" s="16" t="s">
        <v>139</v>
      </c>
      <c r="D383" s="16"/>
      <c r="E383" s="16"/>
      <c r="F383" s="429">
        <f>F384</f>
        <v>650</v>
      </c>
    </row>
    <row r="384" spans="1:7" s="4" customFormat="1" ht="25.5" x14ac:dyDescent="0.25">
      <c r="A384" s="31" t="s">
        <v>140</v>
      </c>
      <c r="B384" s="16" t="s">
        <v>193</v>
      </c>
      <c r="C384" s="16" t="s">
        <v>141</v>
      </c>
      <c r="D384" s="16"/>
      <c r="E384" s="16"/>
      <c r="F384" s="429">
        <f>F385</f>
        <v>650</v>
      </c>
      <c r="G384" s="5"/>
    </row>
    <row r="385" spans="1:7" s="4" customFormat="1" ht="15" customHeight="1" x14ac:dyDescent="0.25">
      <c r="A385" s="29" t="s">
        <v>191</v>
      </c>
      <c r="B385" s="16" t="s">
        <v>193</v>
      </c>
      <c r="C385" s="16" t="s">
        <v>141</v>
      </c>
      <c r="D385" s="16" t="s">
        <v>111</v>
      </c>
      <c r="E385" s="16" t="s">
        <v>35</v>
      </c>
      <c r="F385" s="429">
        <v>650</v>
      </c>
    </row>
    <row r="386" spans="1:7" s="4" customFormat="1" ht="38.25" hidden="1" x14ac:dyDescent="0.25">
      <c r="A386" s="116" t="s">
        <v>194</v>
      </c>
      <c r="B386" s="16" t="s">
        <v>195</v>
      </c>
      <c r="C386" s="16"/>
      <c r="D386" s="16"/>
      <c r="E386" s="16"/>
      <c r="F386" s="429">
        <f>F388</f>
        <v>0</v>
      </c>
    </row>
    <row r="387" spans="1:7" s="4" customFormat="1" ht="25.5" hidden="1" x14ac:dyDescent="0.25">
      <c r="A387" s="109" t="s">
        <v>36</v>
      </c>
      <c r="B387" s="16" t="s">
        <v>195</v>
      </c>
      <c r="C387" s="16" t="s">
        <v>139</v>
      </c>
      <c r="D387" s="16"/>
      <c r="E387" s="16"/>
      <c r="F387" s="429">
        <f>F388</f>
        <v>0</v>
      </c>
    </row>
    <row r="388" spans="1:7" s="4" customFormat="1" ht="25.5" hidden="1" x14ac:dyDescent="0.25">
      <c r="A388" s="31" t="s">
        <v>140</v>
      </c>
      <c r="B388" s="16" t="s">
        <v>195</v>
      </c>
      <c r="C388" s="16" t="s">
        <v>141</v>
      </c>
      <c r="D388" s="16"/>
      <c r="E388" s="16"/>
      <c r="F388" s="429">
        <f>F389</f>
        <v>0</v>
      </c>
    </row>
    <row r="389" spans="1:7" s="4" customFormat="1" ht="15" hidden="1" customHeight="1" x14ac:dyDescent="0.25">
      <c r="A389" s="116" t="s">
        <v>110</v>
      </c>
      <c r="B389" s="16" t="s">
        <v>195</v>
      </c>
      <c r="C389" s="16" t="s">
        <v>141</v>
      </c>
      <c r="D389" s="16" t="s">
        <v>111</v>
      </c>
      <c r="E389" s="16" t="s">
        <v>112</v>
      </c>
      <c r="F389" s="429">
        <v>0</v>
      </c>
    </row>
    <row r="390" spans="1:7" s="4" customFormat="1" ht="25.5" hidden="1" x14ac:dyDescent="0.25">
      <c r="A390" s="29" t="s">
        <v>284</v>
      </c>
      <c r="B390" s="16" t="s">
        <v>261</v>
      </c>
      <c r="C390" s="16"/>
      <c r="D390" s="16"/>
      <c r="E390" s="16"/>
      <c r="F390" s="429">
        <f>F392</f>
        <v>0</v>
      </c>
    </row>
    <row r="391" spans="1:7" s="4" customFormat="1" ht="15.75" hidden="1" x14ac:dyDescent="0.25">
      <c r="A391" s="109" t="s">
        <v>2</v>
      </c>
      <c r="B391" s="16" t="s">
        <v>261</v>
      </c>
      <c r="C391" s="16" t="s">
        <v>150</v>
      </c>
      <c r="D391" s="16"/>
      <c r="E391" s="16"/>
      <c r="F391" s="429">
        <f>F392</f>
        <v>0</v>
      </c>
    </row>
    <row r="392" spans="1:7" s="4" customFormat="1" ht="15.75" hidden="1" x14ac:dyDescent="0.25">
      <c r="A392" s="31" t="s">
        <v>281</v>
      </c>
      <c r="B392" s="16" t="s">
        <v>261</v>
      </c>
      <c r="C392" s="16" t="s">
        <v>280</v>
      </c>
      <c r="D392" s="16"/>
      <c r="E392" s="16"/>
      <c r="F392" s="429">
        <f>F393</f>
        <v>0</v>
      </c>
    </row>
    <row r="393" spans="1:7" s="4" customFormat="1" ht="15.75" hidden="1" x14ac:dyDescent="0.25">
      <c r="A393" s="29" t="s">
        <v>208</v>
      </c>
      <c r="B393" s="16" t="s">
        <v>261</v>
      </c>
      <c r="C393" s="16" t="s">
        <v>280</v>
      </c>
      <c r="D393" s="16" t="s">
        <v>35</v>
      </c>
      <c r="E393" s="16" t="s">
        <v>70</v>
      </c>
      <c r="F393" s="429">
        <v>0</v>
      </c>
    </row>
    <row r="394" spans="1:7" customFormat="1" ht="25.5" hidden="1" x14ac:dyDescent="0.2">
      <c r="A394" s="134" t="s">
        <v>205</v>
      </c>
      <c r="B394" s="65" t="s">
        <v>206</v>
      </c>
      <c r="C394" s="65"/>
      <c r="D394" s="135"/>
      <c r="E394" s="135"/>
      <c r="F394" s="434">
        <f>F395</f>
        <v>0</v>
      </c>
      <c r="G394" s="8"/>
    </row>
    <row r="395" spans="1:7" customFormat="1" ht="25.5" hidden="1" x14ac:dyDescent="0.2">
      <c r="A395" s="109" t="s">
        <v>36</v>
      </c>
      <c r="B395" s="65" t="s">
        <v>206</v>
      </c>
      <c r="C395" s="65">
        <v>200</v>
      </c>
      <c r="D395" s="135"/>
      <c r="E395" s="135"/>
      <c r="F395" s="434">
        <f>F396</f>
        <v>0</v>
      </c>
      <c r="G395" s="8"/>
    </row>
    <row r="396" spans="1:7" customFormat="1" ht="25.5" hidden="1" x14ac:dyDescent="0.2">
      <c r="A396" s="31" t="s">
        <v>140</v>
      </c>
      <c r="B396" s="65" t="s">
        <v>206</v>
      </c>
      <c r="C396" s="65">
        <v>240</v>
      </c>
      <c r="D396" s="135"/>
      <c r="E396" s="135"/>
      <c r="F396" s="434">
        <f>F397</f>
        <v>0</v>
      </c>
      <c r="G396" s="8"/>
    </row>
    <row r="397" spans="1:7" customFormat="1" ht="21.75" hidden="1" customHeight="1" x14ac:dyDescent="0.2">
      <c r="A397" s="134" t="s">
        <v>76</v>
      </c>
      <c r="B397" s="65" t="s">
        <v>206</v>
      </c>
      <c r="C397" s="65">
        <v>240</v>
      </c>
      <c r="D397" s="135" t="s">
        <v>77</v>
      </c>
      <c r="E397" s="135" t="s">
        <v>35</v>
      </c>
      <c r="F397" s="434">
        <v>0</v>
      </c>
      <c r="G397" s="8"/>
    </row>
    <row r="398" spans="1:7" s="4" customFormat="1" ht="15.75" x14ac:dyDescent="0.25">
      <c r="A398" s="29" t="s">
        <v>196</v>
      </c>
      <c r="B398" s="16" t="s">
        <v>197</v>
      </c>
      <c r="C398" s="16"/>
      <c r="D398" s="16"/>
      <c r="E398" s="16"/>
      <c r="F398" s="429">
        <f>F400</f>
        <v>1485.9</v>
      </c>
    </row>
    <row r="399" spans="1:7" s="4" customFormat="1" ht="15.75" x14ac:dyDescent="0.25">
      <c r="A399" s="29" t="s">
        <v>56</v>
      </c>
      <c r="B399" s="16" t="s">
        <v>197</v>
      </c>
      <c r="C399" s="16" t="s">
        <v>198</v>
      </c>
      <c r="D399" s="16"/>
      <c r="E399" s="16"/>
      <c r="F399" s="429">
        <f>F400</f>
        <v>1485.9</v>
      </c>
    </row>
    <row r="400" spans="1:7" s="4" customFormat="1" ht="26.25" x14ac:dyDescent="0.25">
      <c r="A400" s="136" t="s">
        <v>57</v>
      </c>
      <c r="B400" s="16" t="s">
        <v>197</v>
      </c>
      <c r="C400" s="16" t="s">
        <v>199</v>
      </c>
      <c r="D400" s="16"/>
      <c r="E400" s="16"/>
      <c r="F400" s="429">
        <f>F401</f>
        <v>1485.9</v>
      </c>
    </row>
    <row r="401" spans="1:6" s="4" customFormat="1" ht="15.75" x14ac:dyDescent="0.25">
      <c r="A401" s="38" t="s">
        <v>200</v>
      </c>
      <c r="B401" s="16" t="s">
        <v>197</v>
      </c>
      <c r="C401" s="16" t="s">
        <v>199</v>
      </c>
      <c r="D401" s="16" t="s">
        <v>201</v>
      </c>
      <c r="E401" s="16" t="s">
        <v>35</v>
      </c>
      <c r="F401" s="429">
        <v>1485.9</v>
      </c>
    </row>
    <row r="402" spans="1:6" s="4" customFormat="1" ht="51" hidden="1" x14ac:dyDescent="0.25">
      <c r="A402" s="134" t="s">
        <v>202</v>
      </c>
      <c r="B402" s="65" t="s">
        <v>203</v>
      </c>
      <c r="C402" s="65"/>
      <c r="D402" s="135"/>
      <c r="E402" s="135"/>
      <c r="F402" s="145">
        <f>F404</f>
        <v>0</v>
      </c>
    </row>
    <row r="403" spans="1:6" s="4" customFormat="1" ht="25.5" hidden="1" x14ac:dyDescent="0.25">
      <c r="A403" s="109" t="s">
        <v>36</v>
      </c>
      <c r="B403" s="65" t="s">
        <v>203</v>
      </c>
      <c r="C403" s="65">
        <v>200</v>
      </c>
      <c r="D403" s="135"/>
      <c r="E403" s="135"/>
      <c r="F403" s="145">
        <f>F404</f>
        <v>0</v>
      </c>
    </row>
    <row r="404" spans="1:6" s="4" customFormat="1" ht="25.5" hidden="1" x14ac:dyDescent="0.25">
      <c r="A404" s="31" t="s">
        <v>140</v>
      </c>
      <c r="B404" s="65" t="s">
        <v>203</v>
      </c>
      <c r="C404" s="65">
        <v>240</v>
      </c>
      <c r="D404" s="135"/>
      <c r="E404" s="135"/>
      <c r="F404" s="145">
        <f>F405</f>
        <v>0</v>
      </c>
    </row>
    <row r="405" spans="1:6" s="4" customFormat="1" ht="18" hidden="1" customHeight="1" x14ac:dyDescent="0.25">
      <c r="A405" s="134" t="s">
        <v>204</v>
      </c>
      <c r="B405" s="65" t="s">
        <v>203</v>
      </c>
      <c r="C405" s="65">
        <v>240</v>
      </c>
      <c r="D405" s="135" t="s">
        <v>48</v>
      </c>
      <c r="E405" s="135" t="s">
        <v>112</v>
      </c>
      <c r="F405" s="145">
        <v>0</v>
      </c>
    </row>
    <row r="406" spans="1:6" s="4" customFormat="1" ht="0.75" hidden="1" customHeight="1" x14ac:dyDescent="0.25">
      <c r="A406" s="134" t="s">
        <v>298</v>
      </c>
      <c r="B406" s="16" t="s">
        <v>297</v>
      </c>
      <c r="C406" s="65"/>
      <c r="D406" s="135"/>
      <c r="E406" s="135"/>
      <c r="F406" s="145">
        <f>F408</f>
        <v>0</v>
      </c>
    </row>
    <row r="407" spans="1:6" s="4" customFormat="1" ht="25.9" hidden="1" customHeight="1" x14ac:dyDescent="0.25">
      <c r="A407" s="31" t="s">
        <v>210</v>
      </c>
      <c r="B407" s="16" t="s">
        <v>297</v>
      </c>
      <c r="C407" s="65">
        <v>100</v>
      </c>
      <c r="D407" s="135"/>
      <c r="E407" s="135"/>
      <c r="F407" s="145">
        <f>F408</f>
        <v>0</v>
      </c>
    </row>
    <row r="408" spans="1:6" ht="24.4" hidden="1" customHeight="1" x14ac:dyDescent="0.2">
      <c r="A408" s="31" t="s">
        <v>147</v>
      </c>
      <c r="B408" s="16" t="s">
        <v>297</v>
      </c>
      <c r="C408" s="65">
        <v>120</v>
      </c>
      <c r="D408" s="135"/>
      <c r="E408" s="135"/>
      <c r="F408" s="145">
        <f>F409</f>
        <v>0</v>
      </c>
    </row>
    <row r="409" spans="1:6" ht="22.5" hidden="1" customHeight="1" x14ac:dyDescent="0.2">
      <c r="A409" s="134" t="s">
        <v>169</v>
      </c>
      <c r="B409" s="16" t="s">
        <v>297</v>
      </c>
      <c r="C409" s="65">
        <v>120</v>
      </c>
      <c r="D409" s="135" t="s">
        <v>35</v>
      </c>
      <c r="E409" s="135" t="s">
        <v>170</v>
      </c>
      <c r="F409" s="145">
        <v>0</v>
      </c>
    </row>
    <row r="410" spans="1:6" ht="25.5" hidden="1" x14ac:dyDescent="0.2">
      <c r="A410" s="134" t="s">
        <v>205</v>
      </c>
      <c r="B410" s="16" t="s">
        <v>206</v>
      </c>
      <c r="C410" s="65"/>
      <c r="D410" s="135"/>
      <c r="E410" s="135"/>
      <c r="F410" s="145">
        <f>F412</f>
        <v>0</v>
      </c>
    </row>
    <row r="411" spans="1:6" ht="25.5" hidden="1" x14ac:dyDescent="0.2">
      <c r="A411" s="109" t="s">
        <v>36</v>
      </c>
      <c r="B411" s="16" t="s">
        <v>206</v>
      </c>
      <c r="C411" s="65">
        <v>240</v>
      </c>
      <c r="D411" s="135"/>
      <c r="E411" s="135"/>
      <c r="F411" s="145">
        <f>F412</f>
        <v>0</v>
      </c>
    </row>
    <row r="412" spans="1:6" ht="25.5" hidden="1" x14ac:dyDescent="0.2">
      <c r="A412" s="31" t="s">
        <v>140</v>
      </c>
      <c r="B412" s="16" t="s">
        <v>206</v>
      </c>
      <c r="C412" s="65">
        <v>240</v>
      </c>
      <c r="D412" s="135"/>
      <c r="E412" s="135"/>
      <c r="F412" s="145">
        <f>F413</f>
        <v>0</v>
      </c>
    </row>
    <row r="413" spans="1:6" hidden="1" x14ac:dyDescent="0.2">
      <c r="A413" s="134" t="s">
        <v>76</v>
      </c>
      <c r="B413" s="16" t="s">
        <v>206</v>
      </c>
      <c r="C413" s="65">
        <v>240</v>
      </c>
      <c r="D413" s="135" t="s">
        <v>77</v>
      </c>
      <c r="E413" s="135" t="s">
        <v>35</v>
      </c>
      <c r="F413" s="145">
        <v>0</v>
      </c>
    </row>
    <row r="414" spans="1:6" ht="25.5" hidden="1" x14ac:dyDescent="0.2">
      <c r="A414" s="29" t="s">
        <v>309</v>
      </c>
      <c r="B414" s="65" t="s">
        <v>308</v>
      </c>
      <c r="C414" s="16"/>
      <c r="D414" s="16"/>
      <c r="E414" s="65"/>
      <c r="F414" s="168">
        <f>F417</f>
        <v>0</v>
      </c>
    </row>
    <row r="415" spans="1:6" ht="25.5" hidden="1" x14ac:dyDescent="0.2">
      <c r="A415" s="31" t="s">
        <v>36</v>
      </c>
      <c r="B415" s="65" t="s">
        <v>308</v>
      </c>
      <c r="C415" s="16" t="s">
        <v>139</v>
      </c>
      <c r="D415" s="16"/>
      <c r="E415" s="65"/>
      <c r="F415" s="168">
        <f>F417</f>
        <v>0</v>
      </c>
    </row>
    <row r="416" spans="1:6" ht="25.5" hidden="1" x14ac:dyDescent="0.2">
      <c r="A416" s="31" t="s">
        <v>140</v>
      </c>
      <c r="B416" s="65" t="s">
        <v>308</v>
      </c>
      <c r="C416" s="16" t="s">
        <v>141</v>
      </c>
      <c r="D416" s="16"/>
      <c r="E416" s="65"/>
      <c r="F416" s="168">
        <f>F417</f>
        <v>0</v>
      </c>
    </row>
    <row r="417" spans="1:6" ht="12.95" hidden="1" customHeight="1" x14ac:dyDescent="0.2">
      <c r="A417" s="165" t="s">
        <v>119</v>
      </c>
      <c r="B417" s="65" t="s">
        <v>308</v>
      </c>
      <c r="C417" s="166">
        <v>240</v>
      </c>
      <c r="D417" s="16" t="s">
        <v>111</v>
      </c>
      <c r="E417" s="16" t="s">
        <v>59</v>
      </c>
      <c r="F417" s="167">
        <v>0</v>
      </c>
    </row>
    <row r="418" spans="1:6" ht="25.5" hidden="1" x14ac:dyDescent="0.2">
      <c r="A418" s="31" t="s">
        <v>36</v>
      </c>
      <c r="B418" s="65" t="s">
        <v>308</v>
      </c>
      <c r="C418" s="16" t="s">
        <v>139</v>
      </c>
      <c r="D418" s="16"/>
      <c r="E418" s="65"/>
      <c r="F418" s="168">
        <f>F420</f>
        <v>0</v>
      </c>
    </row>
    <row r="419" spans="1:6" ht="25.5" hidden="1" x14ac:dyDescent="0.2">
      <c r="A419" s="31" t="s">
        <v>140</v>
      </c>
      <c r="B419" s="65" t="s">
        <v>308</v>
      </c>
      <c r="C419" s="16" t="s">
        <v>141</v>
      </c>
      <c r="D419" s="16"/>
      <c r="E419" s="65"/>
      <c r="F419" s="168">
        <f>F420</f>
        <v>0</v>
      </c>
    </row>
    <row r="420" spans="1:6" hidden="1" x14ac:dyDescent="0.2">
      <c r="A420" s="29" t="s">
        <v>76</v>
      </c>
      <c r="B420" s="65" t="s">
        <v>308</v>
      </c>
      <c r="C420" s="166">
        <v>240</v>
      </c>
      <c r="D420" s="16" t="s">
        <v>77</v>
      </c>
      <c r="E420" s="16" t="s">
        <v>35</v>
      </c>
      <c r="F420" s="167">
        <v>0</v>
      </c>
    </row>
    <row r="421" spans="1:6" ht="27" hidden="1" customHeight="1" x14ac:dyDescent="0.2">
      <c r="A421" s="29" t="s">
        <v>80</v>
      </c>
      <c r="B421" s="65" t="s">
        <v>206</v>
      </c>
      <c r="C421" s="16"/>
      <c r="D421" s="16"/>
      <c r="E421" s="16"/>
      <c r="F421" s="132">
        <f>F423</f>
        <v>0</v>
      </c>
    </row>
    <row r="422" spans="1:6" ht="30.75" hidden="1" customHeight="1" x14ac:dyDescent="0.2">
      <c r="A422" s="31" t="s">
        <v>36</v>
      </c>
      <c r="B422" s="65" t="s">
        <v>206</v>
      </c>
      <c r="C422" s="16" t="s">
        <v>139</v>
      </c>
      <c r="D422" s="16"/>
      <c r="E422" s="16"/>
      <c r="F422" s="132">
        <f>F423</f>
        <v>0</v>
      </c>
    </row>
    <row r="423" spans="1:6" ht="27.75" hidden="1" customHeight="1" x14ac:dyDescent="0.2">
      <c r="A423" s="31" t="s">
        <v>140</v>
      </c>
      <c r="B423" s="65" t="s">
        <v>206</v>
      </c>
      <c r="C423" s="16" t="s">
        <v>141</v>
      </c>
      <c r="D423" s="16"/>
      <c r="E423" s="16"/>
      <c r="F423" s="132">
        <f>F424</f>
        <v>0</v>
      </c>
    </row>
    <row r="424" spans="1:6" ht="21" hidden="1" customHeight="1" x14ac:dyDescent="0.2">
      <c r="A424" s="29" t="s">
        <v>76</v>
      </c>
      <c r="B424" s="65" t="s">
        <v>206</v>
      </c>
      <c r="C424" s="16" t="s">
        <v>141</v>
      </c>
      <c r="D424" s="16" t="s">
        <v>77</v>
      </c>
      <c r="E424" s="16" t="s">
        <v>35</v>
      </c>
      <c r="F424" s="132">
        <v>0</v>
      </c>
    </row>
  </sheetData>
  <autoFilter ref="A15:H405" xr:uid="{00000000-0009-0000-0000-000001000000}"/>
  <mergeCells count="6">
    <mergeCell ref="A10:F10"/>
    <mergeCell ref="A12:A13"/>
    <mergeCell ref="B12:B13"/>
    <mergeCell ref="C12:C13"/>
    <mergeCell ref="D12:D13"/>
    <mergeCell ref="E12:E13"/>
  </mergeCells>
  <printOptions horizontalCentered="1"/>
  <pageMargins left="0.98425196850393704" right="0.39370078740157483" top="0.59055118110236227" bottom="0.59055118110236227" header="0.31496062992125984" footer="0.31496062992125984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336"/>
  <sheetViews>
    <sheetView workbookViewId="0">
      <selection activeCell="B8" sqref="B8"/>
    </sheetView>
  </sheetViews>
  <sheetFormatPr defaultRowHeight="15" x14ac:dyDescent="0.25"/>
  <cols>
    <col min="1" max="1" width="53.85546875" style="90" customWidth="1"/>
    <col min="2" max="3" width="14.28515625" style="300" customWidth="1"/>
    <col min="4" max="4" width="9" style="300" customWidth="1"/>
    <col min="5" max="5" width="8.7109375" style="90" customWidth="1"/>
    <col min="6" max="6" width="13.28515625" style="90" customWidth="1"/>
    <col min="7" max="7" width="14.28515625" style="90" customWidth="1"/>
    <col min="8" max="16384" width="9.140625" style="90"/>
  </cols>
  <sheetData>
    <row r="2" spans="1:7" x14ac:dyDescent="0.25">
      <c r="E2" s="91" t="s">
        <v>516</v>
      </c>
    </row>
    <row r="3" spans="1:7" x14ac:dyDescent="0.25">
      <c r="E3" s="91" t="s">
        <v>613</v>
      </c>
    </row>
    <row r="4" spans="1:7" x14ac:dyDescent="0.25">
      <c r="E4" s="91" t="s">
        <v>10</v>
      </c>
    </row>
    <row r="5" spans="1:7" x14ac:dyDescent="0.25">
      <c r="E5" s="91" t="s">
        <v>3</v>
      </c>
    </row>
    <row r="6" spans="1:7" x14ac:dyDescent="0.25">
      <c r="E6" s="91" t="s">
        <v>4</v>
      </c>
    </row>
    <row r="7" spans="1:7" x14ac:dyDescent="0.25">
      <c r="E7" s="91" t="s">
        <v>614</v>
      </c>
    </row>
    <row r="9" spans="1:7" ht="12.75" customHeight="1" x14ac:dyDescent="0.25">
      <c r="B9" s="90"/>
      <c r="C9" s="90"/>
      <c r="D9" s="91"/>
      <c r="E9" s="88"/>
    </row>
    <row r="10" spans="1:7" ht="49.15" customHeight="1" x14ac:dyDescent="0.25">
      <c r="A10" s="500" t="s">
        <v>511</v>
      </c>
      <c r="B10" s="500"/>
      <c r="C10" s="500"/>
      <c r="D10" s="500"/>
      <c r="E10" s="500"/>
      <c r="F10" s="500"/>
      <c r="G10" s="500"/>
    </row>
    <row r="11" spans="1:7" ht="13.15" customHeight="1" x14ac:dyDescent="0.25">
      <c r="A11" s="301"/>
      <c r="B11" s="301"/>
      <c r="C11" s="301"/>
      <c r="D11" s="301"/>
      <c r="E11" s="301"/>
      <c r="F11" s="301"/>
      <c r="G11" s="301"/>
    </row>
    <row r="12" spans="1:7" s="146" customFormat="1" ht="17.100000000000001" customHeight="1" x14ac:dyDescent="0.2">
      <c r="A12" s="501" t="s">
        <v>0</v>
      </c>
      <c r="B12" s="502" t="s">
        <v>6</v>
      </c>
      <c r="C12" s="502" t="s">
        <v>22</v>
      </c>
      <c r="D12" s="502" t="s">
        <v>23</v>
      </c>
      <c r="E12" s="502" t="s">
        <v>24</v>
      </c>
      <c r="F12" s="501" t="s">
        <v>25</v>
      </c>
      <c r="G12" s="501"/>
    </row>
    <row r="13" spans="1:7" s="146" customFormat="1" ht="17.100000000000001" customHeight="1" x14ac:dyDescent="0.2">
      <c r="A13" s="501"/>
      <c r="B13" s="502"/>
      <c r="C13" s="502"/>
      <c r="D13" s="502"/>
      <c r="E13" s="502"/>
      <c r="F13" s="302" t="s">
        <v>427</v>
      </c>
      <c r="G13" s="302" t="s">
        <v>490</v>
      </c>
    </row>
    <row r="14" spans="1:7" s="146" customFormat="1" ht="30.2" customHeight="1" x14ac:dyDescent="0.2">
      <c r="A14" s="304" t="s">
        <v>26</v>
      </c>
      <c r="B14" s="305"/>
      <c r="C14" s="305"/>
      <c r="D14" s="305"/>
      <c r="E14" s="305"/>
      <c r="F14" s="435">
        <f>SUM(F15+F200)</f>
        <v>152176.15380000003</v>
      </c>
      <c r="G14" s="435">
        <f>SUM(G15+G200)</f>
        <v>141390.95400000003</v>
      </c>
    </row>
    <row r="15" spans="1:7" s="146" customFormat="1" ht="22.7" customHeight="1" x14ac:dyDescent="0.2">
      <c r="A15" s="306" t="s">
        <v>27</v>
      </c>
      <c r="B15" s="307"/>
      <c r="C15" s="307"/>
      <c r="D15" s="308"/>
      <c r="E15" s="309"/>
      <c r="F15" s="436">
        <f>F16+F41+F66+F100+F112+F137+F148+F155+F162+F168+F53+F188+F174+F181+F47</f>
        <v>104915.86080000001</v>
      </c>
      <c r="G15" s="436">
        <f>G16+G41+G66+G100+G112+G137+G148+G155+G162+G168+G53+G188+G174+G181</f>
        <v>94014.858000000007</v>
      </c>
    </row>
    <row r="16" spans="1:7" s="146" customFormat="1" ht="38.25" x14ac:dyDescent="0.2">
      <c r="A16" s="310" t="s">
        <v>28</v>
      </c>
      <c r="B16" s="311" t="s">
        <v>29</v>
      </c>
      <c r="C16" s="311"/>
      <c r="D16" s="312"/>
      <c r="E16" s="312"/>
      <c r="F16" s="437">
        <f>F17+F35+F29</f>
        <v>30935.300000000003</v>
      </c>
      <c r="G16" s="437">
        <f>G17+G35+G29</f>
        <v>30935.300000000003</v>
      </c>
    </row>
    <row r="17" spans="1:9" s="146" customFormat="1" ht="22.5" customHeight="1" x14ac:dyDescent="0.2">
      <c r="A17" s="27" t="s">
        <v>526</v>
      </c>
      <c r="B17" s="28" t="s">
        <v>597</v>
      </c>
      <c r="C17" s="314"/>
      <c r="D17" s="315"/>
      <c r="E17" s="315"/>
      <c r="F17" s="439">
        <f>F18</f>
        <v>29935.300000000003</v>
      </c>
      <c r="G17" s="439">
        <f>G18</f>
        <v>29935.300000000003</v>
      </c>
    </row>
    <row r="18" spans="1:9" s="146" customFormat="1" ht="28.9" customHeight="1" x14ac:dyDescent="0.2">
      <c r="A18" s="29" t="s">
        <v>598</v>
      </c>
      <c r="B18" s="455" t="s">
        <v>599</v>
      </c>
      <c r="C18" s="317"/>
      <c r="D18" s="315"/>
      <c r="E18" s="315"/>
      <c r="F18" s="439">
        <f>F19</f>
        <v>29935.300000000003</v>
      </c>
      <c r="G18" s="439">
        <f>G19</f>
        <v>29935.300000000003</v>
      </c>
    </row>
    <row r="19" spans="1:9" s="146" customFormat="1" ht="36" customHeight="1" x14ac:dyDescent="0.2">
      <c r="A19" s="318" t="s">
        <v>30</v>
      </c>
      <c r="B19" s="303" t="s">
        <v>600</v>
      </c>
      <c r="C19" s="303"/>
      <c r="D19" s="319"/>
      <c r="E19" s="319"/>
      <c r="F19" s="440">
        <f>F21+F24+F27</f>
        <v>29935.300000000003</v>
      </c>
      <c r="G19" s="440">
        <f>G21+G24+G27</f>
        <v>29935.300000000003</v>
      </c>
    </row>
    <row r="20" spans="1:9" s="146" customFormat="1" ht="62.45" customHeight="1" x14ac:dyDescent="0.2">
      <c r="A20" s="318" t="s">
        <v>31</v>
      </c>
      <c r="B20" s="482" t="s">
        <v>600</v>
      </c>
      <c r="C20" s="303">
        <v>100</v>
      </c>
      <c r="D20" s="319"/>
      <c r="E20" s="319"/>
      <c r="F20" s="440">
        <f>F21</f>
        <v>16560.2</v>
      </c>
      <c r="G20" s="440">
        <f>G21</f>
        <v>16560.2</v>
      </c>
    </row>
    <row r="21" spans="1:9" s="146" customFormat="1" ht="26.45" customHeight="1" x14ac:dyDescent="0.2">
      <c r="A21" s="205" t="s">
        <v>32</v>
      </c>
      <c r="B21" s="482" t="s">
        <v>600</v>
      </c>
      <c r="C21" s="303">
        <v>110</v>
      </c>
      <c r="D21" s="319"/>
      <c r="E21" s="319"/>
      <c r="F21" s="440">
        <f>F22</f>
        <v>16560.2</v>
      </c>
      <c r="G21" s="440">
        <f>G22</f>
        <v>16560.2</v>
      </c>
    </row>
    <row r="22" spans="1:9" s="146" customFormat="1" ht="18.75" customHeight="1" x14ac:dyDescent="0.2">
      <c r="A22" s="318" t="s">
        <v>33</v>
      </c>
      <c r="B22" s="482" t="s">
        <v>600</v>
      </c>
      <c r="C22" s="303">
        <v>110</v>
      </c>
      <c r="D22" s="319" t="s">
        <v>34</v>
      </c>
      <c r="E22" s="319" t="s">
        <v>35</v>
      </c>
      <c r="F22" s="440">
        <v>16560.2</v>
      </c>
      <c r="G22" s="440">
        <v>16560.2</v>
      </c>
      <c r="I22" s="320"/>
    </row>
    <row r="23" spans="1:9" s="146" customFormat="1" ht="26.1" customHeight="1" x14ac:dyDescent="0.2">
      <c r="A23" s="318" t="s">
        <v>36</v>
      </c>
      <c r="B23" s="482" t="s">
        <v>600</v>
      </c>
      <c r="C23" s="303">
        <v>200</v>
      </c>
      <c r="D23" s="319"/>
      <c r="E23" s="319"/>
      <c r="F23" s="440">
        <f>F24</f>
        <v>13349.1</v>
      </c>
      <c r="G23" s="440">
        <f>G24</f>
        <v>13349.1</v>
      </c>
    </row>
    <row r="24" spans="1:9" s="146" customFormat="1" ht="30.2" customHeight="1" x14ac:dyDescent="0.2">
      <c r="A24" s="205" t="s">
        <v>37</v>
      </c>
      <c r="B24" s="482" t="s">
        <v>600</v>
      </c>
      <c r="C24" s="303">
        <v>240</v>
      </c>
      <c r="D24" s="319"/>
      <c r="E24" s="319"/>
      <c r="F24" s="440">
        <f>F25</f>
        <v>13349.1</v>
      </c>
      <c r="G24" s="440">
        <f>G25</f>
        <v>13349.1</v>
      </c>
    </row>
    <row r="25" spans="1:9" s="146" customFormat="1" ht="30.2" customHeight="1" x14ac:dyDescent="0.2">
      <c r="A25" s="318" t="s">
        <v>33</v>
      </c>
      <c r="B25" s="482" t="s">
        <v>600</v>
      </c>
      <c r="C25" s="303">
        <v>240</v>
      </c>
      <c r="D25" s="319" t="s">
        <v>34</v>
      </c>
      <c r="E25" s="319" t="s">
        <v>35</v>
      </c>
      <c r="F25" s="440">
        <v>13349.1</v>
      </c>
      <c r="G25" s="440">
        <v>13349.1</v>
      </c>
    </row>
    <row r="26" spans="1:9" s="146" customFormat="1" ht="30.2" customHeight="1" x14ac:dyDescent="0.2">
      <c r="A26" s="318" t="s">
        <v>38</v>
      </c>
      <c r="B26" s="482" t="s">
        <v>600</v>
      </c>
      <c r="C26" s="303">
        <v>800</v>
      </c>
      <c r="D26" s="319"/>
      <c r="E26" s="319"/>
      <c r="F26" s="440">
        <f>F27</f>
        <v>26</v>
      </c>
      <c r="G26" s="440">
        <f>G27</f>
        <v>26</v>
      </c>
    </row>
    <row r="27" spans="1:9" s="146" customFormat="1" ht="30.2" customHeight="1" x14ac:dyDescent="0.2">
      <c r="A27" s="205" t="s">
        <v>39</v>
      </c>
      <c r="B27" s="482" t="s">
        <v>600</v>
      </c>
      <c r="C27" s="303">
        <v>850</v>
      </c>
      <c r="D27" s="319"/>
      <c r="E27" s="319"/>
      <c r="F27" s="440">
        <f>F28</f>
        <v>26</v>
      </c>
      <c r="G27" s="440">
        <f>G28</f>
        <v>26</v>
      </c>
    </row>
    <row r="28" spans="1:9" s="146" customFormat="1" ht="25.5" customHeight="1" x14ac:dyDescent="0.2">
      <c r="A28" s="318" t="s">
        <v>33</v>
      </c>
      <c r="B28" s="482" t="s">
        <v>600</v>
      </c>
      <c r="C28" s="303">
        <v>850</v>
      </c>
      <c r="D28" s="319" t="s">
        <v>34</v>
      </c>
      <c r="E28" s="319" t="s">
        <v>35</v>
      </c>
      <c r="F28" s="440">
        <v>26</v>
      </c>
      <c r="G28" s="440">
        <v>26</v>
      </c>
    </row>
    <row r="29" spans="1:9" s="146" customFormat="1" ht="45" hidden="1" customHeight="1" x14ac:dyDescent="0.2">
      <c r="A29" s="318" t="s">
        <v>291</v>
      </c>
      <c r="B29" s="265" t="s">
        <v>287</v>
      </c>
      <c r="C29" s="303"/>
      <c r="D29" s="319"/>
      <c r="E29" s="319"/>
      <c r="F29" s="440">
        <f t="shared" ref="F29:G33" si="0">F30</f>
        <v>0</v>
      </c>
      <c r="G29" s="440">
        <f t="shared" si="0"/>
        <v>0</v>
      </c>
    </row>
    <row r="30" spans="1:9" s="146" customFormat="1" ht="36" hidden="1" customHeight="1" x14ac:dyDescent="0.2">
      <c r="A30" s="318" t="s">
        <v>292</v>
      </c>
      <c r="B30" s="257" t="s">
        <v>288</v>
      </c>
      <c r="C30" s="303"/>
      <c r="D30" s="319"/>
      <c r="E30" s="319"/>
      <c r="F30" s="440">
        <f t="shared" si="0"/>
        <v>0</v>
      </c>
      <c r="G30" s="440">
        <f t="shared" si="0"/>
        <v>0</v>
      </c>
    </row>
    <row r="31" spans="1:9" s="146" customFormat="1" ht="30" hidden="1" customHeight="1" x14ac:dyDescent="0.2">
      <c r="A31" s="318" t="s">
        <v>294</v>
      </c>
      <c r="B31" s="257" t="s">
        <v>290</v>
      </c>
      <c r="C31" s="303"/>
      <c r="D31" s="319"/>
      <c r="E31" s="319"/>
      <c r="F31" s="440">
        <f t="shared" si="0"/>
        <v>0</v>
      </c>
      <c r="G31" s="440">
        <f t="shared" si="0"/>
        <v>0</v>
      </c>
    </row>
    <row r="32" spans="1:9" s="146" customFormat="1" ht="27.75" hidden="1" customHeight="1" x14ac:dyDescent="0.2">
      <c r="A32" s="318" t="s">
        <v>229</v>
      </c>
      <c r="B32" s="257" t="s">
        <v>290</v>
      </c>
      <c r="C32" s="303">
        <v>400</v>
      </c>
      <c r="D32" s="319"/>
      <c r="E32" s="319"/>
      <c r="F32" s="440">
        <f t="shared" si="0"/>
        <v>0</v>
      </c>
      <c r="G32" s="440">
        <f t="shared" si="0"/>
        <v>0</v>
      </c>
    </row>
    <row r="33" spans="1:7" s="146" customFormat="1" ht="24.75" hidden="1" customHeight="1" x14ac:dyDescent="0.2">
      <c r="A33" s="318" t="s">
        <v>109</v>
      </c>
      <c r="B33" s="257" t="s">
        <v>290</v>
      </c>
      <c r="C33" s="303">
        <v>410</v>
      </c>
      <c r="D33" s="319"/>
      <c r="E33" s="319"/>
      <c r="F33" s="440">
        <f t="shared" si="0"/>
        <v>0</v>
      </c>
      <c r="G33" s="440">
        <f t="shared" si="0"/>
        <v>0</v>
      </c>
    </row>
    <row r="34" spans="1:7" s="146" customFormat="1" ht="24" hidden="1" customHeight="1" x14ac:dyDescent="0.2">
      <c r="A34" s="318" t="s">
        <v>33</v>
      </c>
      <c r="B34" s="257" t="s">
        <v>290</v>
      </c>
      <c r="C34" s="303">
        <v>410</v>
      </c>
      <c r="D34" s="319" t="s">
        <v>34</v>
      </c>
      <c r="E34" s="319" t="s">
        <v>35</v>
      </c>
      <c r="F34" s="440">
        <v>0</v>
      </c>
      <c r="G34" s="440">
        <v>0</v>
      </c>
    </row>
    <row r="35" spans="1:7" s="146" customFormat="1" ht="54" hidden="1" customHeight="1" x14ac:dyDescent="0.2">
      <c r="A35" s="313" t="s">
        <v>40</v>
      </c>
      <c r="B35" s="321" t="s">
        <v>41</v>
      </c>
      <c r="C35" s="321"/>
      <c r="D35" s="315"/>
      <c r="E35" s="315"/>
      <c r="F35" s="438">
        <f>F36</f>
        <v>1000</v>
      </c>
      <c r="G35" s="438">
        <f>G36</f>
        <v>1000</v>
      </c>
    </row>
    <row r="36" spans="1:7" s="146" customFormat="1" ht="42" hidden="1" customHeight="1" x14ac:dyDescent="0.2">
      <c r="A36" s="316" t="s">
        <v>42</v>
      </c>
      <c r="B36" s="317" t="s">
        <v>43</v>
      </c>
      <c r="C36" s="317"/>
      <c r="D36" s="315"/>
      <c r="E36" s="315"/>
      <c r="F36" s="439">
        <f>SUM(F37)</f>
        <v>1000</v>
      </c>
      <c r="G36" s="439">
        <f>SUM(G37)</f>
        <v>1000</v>
      </c>
    </row>
    <row r="37" spans="1:7" s="146" customFormat="1" ht="30.2" customHeight="1" x14ac:dyDescent="0.2">
      <c r="A37" s="267" t="s">
        <v>44</v>
      </c>
      <c r="B37" s="454" t="s">
        <v>601</v>
      </c>
      <c r="C37" s="303"/>
      <c r="D37" s="319"/>
      <c r="E37" s="319"/>
      <c r="F37" s="440">
        <f>F39</f>
        <v>1000</v>
      </c>
      <c r="G37" s="440">
        <f>G39</f>
        <v>1000</v>
      </c>
    </row>
    <row r="38" spans="1:7" s="146" customFormat="1" ht="30.2" customHeight="1" x14ac:dyDescent="0.2">
      <c r="A38" s="318" t="s">
        <v>36</v>
      </c>
      <c r="B38" s="454" t="s">
        <v>601</v>
      </c>
      <c r="C38" s="303">
        <v>200</v>
      </c>
      <c r="D38" s="319"/>
      <c r="E38" s="319"/>
      <c r="F38" s="440">
        <f>F39</f>
        <v>1000</v>
      </c>
      <c r="G38" s="440">
        <f>G39</f>
        <v>1000</v>
      </c>
    </row>
    <row r="39" spans="1:7" s="146" customFormat="1" ht="30.2" customHeight="1" x14ac:dyDescent="0.2">
      <c r="A39" s="205" t="s">
        <v>37</v>
      </c>
      <c r="B39" s="454" t="s">
        <v>601</v>
      </c>
      <c r="C39" s="303">
        <v>240</v>
      </c>
      <c r="D39" s="319"/>
      <c r="E39" s="319"/>
      <c r="F39" s="440">
        <f>F40</f>
        <v>1000</v>
      </c>
      <c r="G39" s="440">
        <f>G40</f>
        <v>1000</v>
      </c>
    </row>
    <row r="40" spans="1:7" s="146" customFormat="1" ht="24" customHeight="1" x14ac:dyDescent="0.2">
      <c r="A40" s="318" t="s">
        <v>33</v>
      </c>
      <c r="B40" s="454" t="s">
        <v>601</v>
      </c>
      <c r="C40" s="303">
        <v>240</v>
      </c>
      <c r="D40" s="319" t="s">
        <v>34</v>
      </c>
      <c r="E40" s="319" t="s">
        <v>35</v>
      </c>
      <c r="F40" s="440">
        <v>1000</v>
      </c>
      <c r="G40" s="440">
        <v>1000</v>
      </c>
    </row>
    <row r="41" spans="1:7" s="146" customFormat="1" ht="38.25" hidden="1" x14ac:dyDescent="0.2">
      <c r="A41" s="206" t="s">
        <v>477</v>
      </c>
      <c r="B41" s="311" t="s">
        <v>468</v>
      </c>
      <c r="C41" s="311"/>
      <c r="D41" s="312"/>
      <c r="E41" s="312"/>
      <c r="F41" s="437">
        <f>F43</f>
        <v>0</v>
      </c>
      <c r="G41" s="437">
        <f>G43</f>
        <v>0</v>
      </c>
    </row>
    <row r="42" spans="1:7" s="146" customFormat="1" ht="51" hidden="1" x14ac:dyDescent="0.2">
      <c r="A42" s="322" t="s">
        <v>469</v>
      </c>
      <c r="B42" s="317" t="s">
        <v>470</v>
      </c>
      <c r="C42" s="317"/>
      <c r="D42" s="315"/>
      <c r="E42" s="315"/>
      <c r="F42" s="439">
        <f>SUM(F43)</f>
        <v>0</v>
      </c>
      <c r="G42" s="439">
        <f>SUM(G43)</f>
        <v>0</v>
      </c>
    </row>
    <row r="43" spans="1:7" s="146" customFormat="1" ht="63.75" hidden="1" x14ac:dyDescent="0.2">
      <c r="A43" s="318" t="s">
        <v>471</v>
      </c>
      <c r="B43" s="303" t="s">
        <v>472</v>
      </c>
      <c r="C43" s="303"/>
      <c r="D43" s="319"/>
      <c r="E43" s="319"/>
      <c r="F43" s="440">
        <f>F45</f>
        <v>0</v>
      </c>
      <c r="G43" s="440">
        <f>G45</f>
        <v>0</v>
      </c>
    </row>
    <row r="44" spans="1:7" s="146" customFormat="1" ht="25.5" hidden="1" x14ac:dyDescent="0.2">
      <c r="A44" s="318" t="s">
        <v>478</v>
      </c>
      <c r="B44" s="303" t="s">
        <v>472</v>
      </c>
      <c r="C44" s="303">
        <v>600</v>
      </c>
      <c r="D44" s="319"/>
      <c r="E44" s="319"/>
      <c r="F44" s="440">
        <f>F45</f>
        <v>0</v>
      </c>
      <c r="G44" s="440">
        <f>G45</f>
        <v>0</v>
      </c>
    </row>
    <row r="45" spans="1:7" s="146" customFormat="1" ht="63.75" hidden="1" x14ac:dyDescent="0.2">
      <c r="A45" s="323" t="s">
        <v>471</v>
      </c>
      <c r="B45" s="303" t="s">
        <v>472</v>
      </c>
      <c r="C45" s="303">
        <v>630</v>
      </c>
      <c r="D45" s="319"/>
      <c r="E45" s="319"/>
      <c r="F45" s="440">
        <f>F46</f>
        <v>0</v>
      </c>
      <c r="G45" s="440">
        <f>G46</f>
        <v>0</v>
      </c>
    </row>
    <row r="46" spans="1:7" s="146" customFormat="1" ht="12.75" hidden="1" x14ac:dyDescent="0.2">
      <c r="A46" s="324" t="s">
        <v>46</v>
      </c>
      <c r="B46" s="303" t="s">
        <v>472</v>
      </c>
      <c r="C46" s="303">
        <v>630</v>
      </c>
      <c r="D46" s="319" t="s">
        <v>47</v>
      </c>
      <c r="E46" s="319" t="s">
        <v>48</v>
      </c>
      <c r="F46" s="440">
        <v>0</v>
      </c>
      <c r="G46" s="440">
        <v>0</v>
      </c>
    </row>
    <row r="47" spans="1:7" s="146" customFormat="1" ht="51" hidden="1" x14ac:dyDescent="0.2">
      <c r="A47" s="206" t="s">
        <v>443</v>
      </c>
      <c r="B47" s="263" t="s">
        <v>437</v>
      </c>
      <c r="C47" s="222"/>
      <c r="D47" s="224"/>
      <c r="E47" s="224"/>
      <c r="F47" s="437">
        <f>F48</f>
        <v>0</v>
      </c>
      <c r="G47" s="437">
        <f>G48</f>
        <v>0</v>
      </c>
    </row>
    <row r="48" spans="1:7" s="146" customFormat="1" ht="51" hidden="1" x14ac:dyDescent="0.2">
      <c r="A48" s="325" t="s">
        <v>438</v>
      </c>
      <c r="B48" s="227" t="s">
        <v>439</v>
      </c>
      <c r="C48" s="227"/>
      <c r="D48" s="226"/>
      <c r="E48" s="226"/>
      <c r="F48" s="440">
        <f>F49</f>
        <v>0</v>
      </c>
      <c r="G48" s="440">
        <v>0</v>
      </c>
    </row>
    <row r="49" spans="1:7" s="146" customFormat="1" ht="25.5" hidden="1" x14ac:dyDescent="0.2">
      <c r="A49" s="209" t="s">
        <v>441</v>
      </c>
      <c r="B49" s="34" t="s">
        <v>440</v>
      </c>
      <c r="C49" s="210"/>
      <c r="D49" s="211"/>
      <c r="E49" s="211"/>
      <c r="F49" s="440">
        <f>F50</f>
        <v>0</v>
      </c>
      <c r="G49" s="440">
        <v>0</v>
      </c>
    </row>
    <row r="50" spans="1:7" s="146" customFormat="1" ht="25.5" hidden="1" x14ac:dyDescent="0.2">
      <c r="A50" s="209" t="s">
        <v>36</v>
      </c>
      <c r="B50" s="34" t="s">
        <v>440</v>
      </c>
      <c r="C50" s="210">
        <v>200</v>
      </c>
      <c r="D50" s="211"/>
      <c r="E50" s="211"/>
      <c r="F50" s="440">
        <f>F51</f>
        <v>0</v>
      </c>
      <c r="G50" s="440">
        <v>0</v>
      </c>
    </row>
    <row r="51" spans="1:7" s="146" customFormat="1" ht="25.5" hidden="1" x14ac:dyDescent="0.2">
      <c r="A51" s="205" t="s">
        <v>37</v>
      </c>
      <c r="B51" s="34" t="s">
        <v>440</v>
      </c>
      <c r="C51" s="210">
        <v>240</v>
      </c>
      <c r="D51" s="211"/>
      <c r="E51" s="211"/>
      <c r="F51" s="440">
        <f>F52</f>
        <v>0</v>
      </c>
      <c r="G51" s="440">
        <v>0</v>
      </c>
    </row>
    <row r="52" spans="1:7" s="146" customFormat="1" ht="12.75" hidden="1" x14ac:dyDescent="0.2">
      <c r="A52" s="112" t="s">
        <v>46</v>
      </c>
      <c r="B52" s="34" t="s">
        <v>440</v>
      </c>
      <c r="C52" s="210">
        <v>240</v>
      </c>
      <c r="D52" s="211" t="s">
        <v>47</v>
      </c>
      <c r="E52" s="211" t="s">
        <v>48</v>
      </c>
      <c r="F52" s="440">
        <v>0</v>
      </c>
      <c r="G52" s="440">
        <v>0</v>
      </c>
    </row>
    <row r="53" spans="1:7" s="146" customFormat="1" ht="58.5" customHeight="1" x14ac:dyDescent="0.2">
      <c r="A53" s="206" t="s">
        <v>315</v>
      </c>
      <c r="B53" s="311" t="s">
        <v>49</v>
      </c>
      <c r="C53" s="311"/>
      <c r="D53" s="319"/>
      <c r="E53" s="319"/>
      <c r="F53" s="437">
        <f>F56</f>
        <v>1330.9490000000001</v>
      </c>
      <c r="G53" s="437">
        <f>G56</f>
        <v>1330.9490000000001</v>
      </c>
    </row>
    <row r="54" spans="1:7" s="146" customFormat="1" ht="30.75" customHeight="1" x14ac:dyDescent="0.2">
      <c r="A54" s="29" t="s">
        <v>526</v>
      </c>
      <c r="B54" s="483" t="s">
        <v>527</v>
      </c>
      <c r="C54" s="321"/>
      <c r="D54" s="315"/>
      <c r="E54" s="315"/>
      <c r="F54" s="438">
        <f t="shared" ref="F54:G58" si="1">F55</f>
        <v>0</v>
      </c>
      <c r="G54" s="438">
        <f t="shared" si="1"/>
        <v>0</v>
      </c>
    </row>
    <row r="55" spans="1:7" s="146" customFormat="1" ht="36.75" customHeight="1" x14ac:dyDescent="0.2">
      <c r="A55" s="29" t="s">
        <v>528</v>
      </c>
      <c r="B55" s="483" t="s">
        <v>529</v>
      </c>
      <c r="C55" s="317"/>
      <c r="D55" s="315"/>
      <c r="E55" s="315"/>
      <c r="F55" s="439">
        <v>0</v>
      </c>
      <c r="G55" s="439">
        <v>0</v>
      </c>
    </row>
    <row r="56" spans="1:7" s="146" customFormat="1" ht="30.75" customHeight="1" x14ac:dyDescent="0.2">
      <c r="A56" s="29" t="s">
        <v>530</v>
      </c>
      <c r="B56" s="483" t="s">
        <v>531</v>
      </c>
      <c r="C56" s="303"/>
      <c r="D56" s="319"/>
      <c r="E56" s="319"/>
      <c r="F56" s="440">
        <f t="shared" si="1"/>
        <v>1330.9490000000001</v>
      </c>
      <c r="G56" s="440">
        <f t="shared" si="1"/>
        <v>1330.9490000000001</v>
      </c>
    </row>
    <row r="57" spans="1:7" s="146" customFormat="1" ht="24" customHeight="1" x14ac:dyDescent="0.2">
      <c r="A57" s="209" t="s">
        <v>56</v>
      </c>
      <c r="B57" s="483" t="s">
        <v>531</v>
      </c>
      <c r="C57" s="303">
        <v>300</v>
      </c>
      <c r="D57" s="303"/>
      <c r="E57" s="303"/>
      <c r="F57" s="440">
        <f t="shared" si="1"/>
        <v>1330.9490000000001</v>
      </c>
      <c r="G57" s="440">
        <f t="shared" si="1"/>
        <v>1330.9490000000001</v>
      </c>
    </row>
    <row r="58" spans="1:7" s="146" customFormat="1" ht="25.5" x14ac:dyDescent="0.2">
      <c r="A58" s="209" t="s">
        <v>57</v>
      </c>
      <c r="B58" s="483" t="s">
        <v>531</v>
      </c>
      <c r="C58" s="303">
        <v>320</v>
      </c>
      <c r="D58" s="303"/>
      <c r="E58" s="303"/>
      <c r="F58" s="440">
        <f t="shared" si="1"/>
        <v>1330.9490000000001</v>
      </c>
      <c r="G58" s="440">
        <f t="shared" si="1"/>
        <v>1330.9490000000001</v>
      </c>
    </row>
    <row r="59" spans="1:7" s="146" customFormat="1" ht="22.5" customHeight="1" x14ac:dyDescent="0.2">
      <c r="A59" s="209" t="s">
        <v>412</v>
      </c>
      <c r="B59" s="483" t="s">
        <v>531</v>
      </c>
      <c r="C59" s="303">
        <v>320</v>
      </c>
      <c r="D59" s="210">
        <v>10</v>
      </c>
      <c r="E59" s="211" t="s">
        <v>47</v>
      </c>
      <c r="F59" s="440">
        <v>1330.9490000000001</v>
      </c>
      <c r="G59" s="440">
        <v>1330.9490000000001</v>
      </c>
    </row>
    <row r="60" spans="1:7" s="146" customFormat="1" ht="94.5" hidden="1" x14ac:dyDescent="0.2">
      <c r="A60" s="207" t="s">
        <v>60</v>
      </c>
      <c r="B60" s="321" t="s">
        <v>61</v>
      </c>
      <c r="C60" s="303"/>
      <c r="D60" s="303"/>
      <c r="E60" s="319"/>
      <c r="F60" s="438">
        <f t="shared" ref="F60:G64" si="2">F61</f>
        <v>0</v>
      </c>
      <c r="G60" s="438">
        <f t="shared" si="2"/>
        <v>0</v>
      </c>
    </row>
    <row r="61" spans="1:7" s="146" customFormat="1" ht="38.25" hidden="1" x14ac:dyDescent="0.2">
      <c r="A61" s="208" t="s">
        <v>62</v>
      </c>
      <c r="B61" s="317" t="s">
        <v>63</v>
      </c>
      <c r="C61" s="317"/>
      <c r="D61" s="317"/>
      <c r="E61" s="315"/>
      <c r="F61" s="439">
        <f t="shared" si="2"/>
        <v>0</v>
      </c>
      <c r="G61" s="439">
        <f t="shared" si="2"/>
        <v>0</v>
      </c>
    </row>
    <row r="62" spans="1:7" s="146" customFormat="1" ht="38.25" hidden="1" x14ac:dyDescent="0.2">
      <c r="A62" s="209" t="s">
        <v>64</v>
      </c>
      <c r="B62" s="303" t="s">
        <v>65</v>
      </c>
      <c r="C62" s="303"/>
      <c r="D62" s="303"/>
      <c r="E62" s="319"/>
      <c r="F62" s="440">
        <f t="shared" si="2"/>
        <v>0</v>
      </c>
      <c r="G62" s="440">
        <f t="shared" si="2"/>
        <v>0</v>
      </c>
    </row>
    <row r="63" spans="1:7" s="146" customFormat="1" ht="12.75" hidden="1" x14ac:dyDescent="0.2">
      <c r="A63" s="209" t="s">
        <v>56</v>
      </c>
      <c r="B63" s="303" t="s">
        <v>65</v>
      </c>
      <c r="C63" s="303">
        <v>300</v>
      </c>
      <c r="D63" s="303"/>
      <c r="E63" s="303"/>
      <c r="F63" s="440">
        <f t="shared" si="2"/>
        <v>0</v>
      </c>
      <c r="G63" s="440">
        <f t="shared" si="2"/>
        <v>0</v>
      </c>
    </row>
    <row r="64" spans="1:7" s="146" customFormat="1" ht="12.75" hidden="1" customHeight="1" x14ac:dyDescent="0.2">
      <c r="A64" s="209" t="s">
        <v>57</v>
      </c>
      <c r="B64" s="303" t="s">
        <v>65</v>
      </c>
      <c r="C64" s="303">
        <v>320</v>
      </c>
      <c r="D64" s="303"/>
      <c r="E64" s="303"/>
      <c r="F64" s="440">
        <f t="shared" si="2"/>
        <v>0</v>
      </c>
      <c r="G64" s="440">
        <f t="shared" si="2"/>
        <v>0</v>
      </c>
    </row>
    <row r="65" spans="1:7" s="146" customFormat="1" ht="0.75" hidden="1" customHeight="1" x14ac:dyDescent="0.2">
      <c r="A65" s="209" t="s">
        <v>191</v>
      </c>
      <c r="B65" s="303" t="s">
        <v>65</v>
      </c>
      <c r="C65" s="303">
        <v>320</v>
      </c>
      <c r="D65" s="319" t="s">
        <v>111</v>
      </c>
      <c r="E65" s="319" t="s">
        <v>35</v>
      </c>
      <c r="F65" s="440">
        <v>0</v>
      </c>
      <c r="G65" s="440">
        <v>0</v>
      </c>
    </row>
    <row r="66" spans="1:7" s="146" customFormat="1" ht="38.25" x14ac:dyDescent="0.2">
      <c r="A66" s="310" t="s">
        <v>66</v>
      </c>
      <c r="B66" s="311" t="s">
        <v>67</v>
      </c>
      <c r="C66" s="311"/>
      <c r="D66" s="312"/>
      <c r="E66" s="312"/>
      <c r="F66" s="437">
        <f>F67+F78+F94</f>
        <v>32750.057999999997</v>
      </c>
      <c r="G66" s="437">
        <f>G67+G78+G94</f>
        <v>32750.057999999997</v>
      </c>
    </row>
    <row r="67" spans="1:7" s="146" customFormat="1" ht="26.25" customHeight="1" x14ac:dyDescent="0.2">
      <c r="A67" s="29" t="s">
        <v>526</v>
      </c>
      <c r="B67" s="483" t="s">
        <v>532</v>
      </c>
      <c r="C67" s="321"/>
      <c r="D67" s="315"/>
      <c r="E67" s="315"/>
      <c r="F67" s="439">
        <f>F68+F73</f>
        <v>760.45</v>
      </c>
      <c r="G67" s="439">
        <f>G68+G73</f>
        <v>760.45</v>
      </c>
    </row>
    <row r="68" spans="1:7" s="146" customFormat="1" ht="31.5" customHeight="1" x14ac:dyDescent="0.2">
      <c r="A68" s="27" t="s">
        <v>533</v>
      </c>
      <c r="B68" s="28" t="s">
        <v>534</v>
      </c>
      <c r="C68" s="317"/>
      <c r="D68" s="315"/>
      <c r="E68" s="315"/>
      <c r="F68" s="439">
        <f>F71</f>
        <v>400</v>
      </c>
      <c r="G68" s="439">
        <f>G71</f>
        <v>400</v>
      </c>
    </row>
    <row r="69" spans="1:7" s="146" customFormat="1" ht="27" customHeight="1" x14ac:dyDescent="0.2">
      <c r="A69" s="324" t="s">
        <v>68</v>
      </c>
      <c r="B69" s="483" t="s">
        <v>535</v>
      </c>
      <c r="C69" s="303"/>
      <c r="D69" s="319"/>
      <c r="E69" s="319"/>
      <c r="F69" s="440">
        <f>F72</f>
        <v>400</v>
      </c>
      <c r="G69" s="440">
        <f>G72</f>
        <v>400</v>
      </c>
    </row>
    <row r="70" spans="1:7" s="146" customFormat="1" ht="25.5" x14ac:dyDescent="0.2">
      <c r="A70" s="318" t="s">
        <v>36</v>
      </c>
      <c r="B70" s="483" t="s">
        <v>535</v>
      </c>
      <c r="C70" s="303">
        <v>200</v>
      </c>
      <c r="D70" s="319"/>
      <c r="E70" s="319"/>
      <c r="F70" s="440">
        <f>F71</f>
        <v>400</v>
      </c>
      <c r="G70" s="440">
        <f>G71</f>
        <v>400</v>
      </c>
    </row>
    <row r="71" spans="1:7" s="146" customFormat="1" ht="32.25" customHeight="1" x14ac:dyDescent="0.2">
      <c r="A71" s="205" t="s">
        <v>37</v>
      </c>
      <c r="B71" s="483" t="s">
        <v>535</v>
      </c>
      <c r="C71" s="303">
        <v>240</v>
      </c>
      <c r="D71" s="319"/>
      <c r="E71" s="319"/>
      <c r="F71" s="440">
        <f>F72</f>
        <v>400</v>
      </c>
      <c r="G71" s="440">
        <f>G72</f>
        <v>400</v>
      </c>
    </row>
    <row r="72" spans="1:7" s="146" customFormat="1" ht="27" customHeight="1" x14ac:dyDescent="0.2">
      <c r="A72" s="318" t="s">
        <v>69</v>
      </c>
      <c r="B72" s="483" t="s">
        <v>535</v>
      </c>
      <c r="C72" s="303">
        <v>240</v>
      </c>
      <c r="D72" s="319" t="s">
        <v>70</v>
      </c>
      <c r="E72" s="319" t="s">
        <v>70</v>
      </c>
      <c r="F72" s="440">
        <v>400</v>
      </c>
      <c r="G72" s="440">
        <v>400</v>
      </c>
    </row>
    <row r="73" spans="1:7" s="146" customFormat="1" ht="39" customHeight="1" x14ac:dyDescent="0.2">
      <c r="A73" s="27" t="s">
        <v>536</v>
      </c>
      <c r="B73" s="28" t="s">
        <v>537</v>
      </c>
      <c r="C73" s="317"/>
      <c r="D73" s="315"/>
      <c r="E73" s="315"/>
      <c r="F73" s="439">
        <f>SUM(F76)</f>
        <v>360.45</v>
      </c>
      <c r="G73" s="439">
        <f>SUM(G76)</f>
        <v>360.45</v>
      </c>
    </row>
    <row r="74" spans="1:7" s="146" customFormat="1" ht="27" customHeight="1" x14ac:dyDescent="0.2">
      <c r="A74" s="29" t="s">
        <v>71</v>
      </c>
      <c r="B74" s="483" t="s">
        <v>538</v>
      </c>
      <c r="C74" s="303"/>
      <c r="D74" s="319"/>
      <c r="E74" s="319"/>
      <c r="F74" s="440">
        <f>F77</f>
        <v>360.45</v>
      </c>
      <c r="G74" s="440">
        <f>G77</f>
        <v>360.45</v>
      </c>
    </row>
    <row r="75" spans="1:7" s="146" customFormat="1" ht="31.5" customHeight="1" x14ac:dyDescent="0.2">
      <c r="A75" s="318" t="s">
        <v>36</v>
      </c>
      <c r="B75" s="483" t="s">
        <v>538</v>
      </c>
      <c r="C75" s="303">
        <v>200</v>
      </c>
      <c r="D75" s="319"/>
      <c r="E75" s="319"/>
      <c r="F75" s="440">
        <f>F76</f>
        <v>360.45</v>
      </c>
      <c r="G75" s="440">
        <f>G76</f>
        <v>360.45</v>
      </c>
    </row>
    <row r="76" spans="1:7" s="146" customFormat="1" ht="30.75" customHeight="1" x14ac:dyDescent="0.2">
      <c r="A76" s="205" t="s">
        <v>37</v>
      </c>
      <c r="B76" s="483" t="s">
        <v>538</v>
      </c>
      <c r="C76" s="303">
        <v>240</v>
      </c>
      <c r="D76" s="319"/>
      <c r="E76" s="319"/>
      <c r="F76" s="440">
        <f>F77</f>
        <v>360.45</v>
      </c>
      <c r="G76" s="440">
        <f>G77</f>
        <v>360.45</v>
      </c>
    </row>
    <row r="77" spans="1:7" s="146" customFormat="1" ht="27" customHeight="1" x14ac:dyDescent="0.2">
      <c r="A77" s="318" t="s">
        <v>274</v>
      </c>
      <c r="B77" s="483" t="s">
        <v>538</v>
      </c>
      <c r="C77" s="303">
        <v>240</v>
      </c>
      <c r="D77" s="319" t="s">
        <v>70</v>
      </c>
      <c r="E77" s="319" t="s">
        <v>70</v>
      </c>
      <c r="F77" s="440">
        <v>360.45</v>
      </c>
      <c r="G77" s="440">
        <v>360.45</v>
      </c>
    </row>
    <row r="78" spans="1:7" s="146" customFormat="1" ht="28.5" customHeight="1" x14ac:dyDescent="0.2">
      <c r="A78" s="264" t="s">
        <v>526</v>
      </c>
      <c r="B78" s="265" t="s">
        <v>532</v>
      </c>
      <c r="C78" s="321"/>
      <c r="D78" s="315"/>
      <c r="E78" s="315"/>
      <c r="F78" s="438">
        <f>F79</f>
        <v>30444.865999999998</v>
      </c>
      <c r="G78" s="438">
        <f>G79</f>
        <v>30401.045999999998</v>
      </c>
    </row>
    <row r="79" spans="1:7" s="146" customFormat="1" ht="30.75" customHeight="1" x14ac:dyDescent="0.2">
      <c r="A79" s="267" t="s">
        <v>539</v>
      </c>
      <c r="B79" s="484" t="s">
        <v>540</v>
      </c>
      <c r="C79" s="317"/>
      <c r="D79" s="315"/>
      <c r="E79" s="315"/>
      <c r="F79" s="439">
        <f>F81+F91</f>
        <v>30444.865999999998</v>
      </c>
      <c r="G79" s="439">
        <f>G81+G91</f>
        <v>30401.045999999998</v>
      </c>
    </row>
    <row r="80" spans="1:7" s="146" customFormat="1" ht="32.25" customHeight="1" x14ac:dyDescent="0.2">
      <c r="A80" s="267" t="s">
        <v>235</v>
      </c>
      <c r="B80" s="484" t="s">
        <v>541</v>
      </c>
      <c r="C80" s="317"/>
      <c r="D80" s="315"/>
      <c r="E80" s="315"/>
      <c r="F80" s="439">
        <f>F79</f>
        <v>30444.865999999998</v>
      </c>
      <c r="G80" s="439">
        <f>G79</f>
        <v>30401.045999999998</v>
      </c>
    </row>
    <row r="81" spans="1:7" s="146" customFormat="1" ht="25.5" x14ac:dyDescent="0.2">
      <c r="A81" s="318" t="s">
        <v>30</v>
      </c>
      <c r="B81" s="484" t="s">
        <v>541</v>
      </c>
      <c r="C81" s="303"/>
      <c r="D81" s="319"/>
      <c r="E81" s="319"/>
      <c r="F81" s="440">
        <f>F83+F86+F89</f>
        <v>20082.065999999999</v>
      </c>
      <c r="G81" s="440">
        <f>G83+G86+G88</f>
        <v>20038.245999999999</v>
      </c>
    </row>
    <row r="82" spans="1:7" s="146" customFormat="1" ht="51" x14ac:dyDescent="0.2">
      <c r="A82" s="318" t="s">
        <v>31</v>
      </c>
      <c r="B82" s="484" t="s">
        <v>541</v>
      </c>
      <c r="C82" s="303">
        <v>100</v>
      </c>
      <c r="D82" s="319"/>
      <c r="E82" s="319"/>
      <c r="F82" s="440">
        <f>F83</f>
        <v>13599.504000000001</v>
      </c>
      <c r="G82" s="440">
        <f>G83</f>
        <v>13596.504000000001</v>
      </c>
    </row>
    <row r="83" spans="1:7" s="146" customFormat="1" ht="29.25" customHeight="1" x14ac:dyDescent="0.2">
      <c r="A83" s="205" t="s">
        <v>32</v>
      </c>
      <c r="B83" s="484" t="s">
        <v>541</v>
      </c>
      <c r="C83" s="303">
        <v>110</v>
      </c>
      <c r="D83" s="319"/>
      <c r="E83" s="319"/>
      <c r="F83" s="440">
        <f>F84</f>
        <v>13599.504000000001</v>
      </c>
      <c r="G83" s="440">
        <f>G84</f>
        <v>13596.504000000001</v>
      </c>
    </row>
    <row r="84" spans="1:7" s="146" customFormat="1" ht="26.25" customHeight="1" x14ac:dyDescent="0.2">
      <c r="A84" s="318" t="s">
        <v>76</v>
      </c>
      <c r="B84" s="484" t="s">
        <v>541</v>
      </c>
      <c r="C84" s="303">
        <v>110</v>
      </c>
      <c r="D84" s="319" t="s">
        <v>77</v>
      </c>
      <c r="E84" s="319" t="s">
        <v>35</v>
      </c>
      <c r="F84" s="440">
        <v>13599.504000000001</v>
      </c>
      <c r="G84" s="440">
        <v>13596.504000000001</v>
      </c>
    </row>
    <row r="85" spans="1:7" s="146" customFormat="1" ht="25.5" x14ac:dyDescent="0.2">
      <c r="A85" s="318" t="s">
        <v>36</v>
      </c>
      <c r="B85" s="484" t="s">
        <v>541</v>
      </c>
      <c r="C85" s="303">
        <v>200</v>
      </c>
      <c r="D85" s="319"/>
      <c r="E85" s="319"/>
      <c r="F85" s="440">
        <f>F86</f>
        <v>6480.5619999999999</v>
      </c>
      <c r="G85" s="440">
        <f>G86</f>
        <v>6439.7420000000002</v>
      </c>
    </row>
    <row r="86" spans="1:7" s="146" customFormat="1" ht="25.5" x14ac:dyDescent="0.2">
      <c r="A86" s="205" t="s">
        <v>37</v>
      </c>
      <c r="B86" s="484" t="s">
        <v>541</v>
      </c>
      <c r="C86" s="303">
        <v>240</v>
      </c>
      <c r="D86" s="319"/>
      <c r="E86" s="319"/>
      <c r="F86" s="440">
        <f>F87</f>
        <v>6480.5619999999999</v>
      </c>
      <c r="G86" s="440">
        <f>G87</f>
        <v>6439.7420000000002</v>
      </c>
    </row>
    <row r="87" spans="1:7" s="146" customFormat="1" ht="32.25" customHeight="1" x14ac:dyDescent="0.2">
      <c r="A87" s="318" t="s">
        <v>76</v>
      </c>
      <c r="B87" s="484" t="s">
        <v>541</v>
      </c>
      <c r="C87" s="303">
        <v>240</v>
      </c>
      <c r="D87" s="319" t="s">
        <v>77</v>
      </c>
      <c r="E87" s="319" t="s">
        <v>35</v>
      </c>
      <c r="F87" s="440">
        <v>6480.5619999999999</v>
      </c>
      <c r="G87" s="440">
        <v>6439.7420000000002</v>
      </c>
    </row>
    <row r="88" spans="1:7" s="146" customFormat="1" ht="28.5" customHeight="1" x14ac:dyDescent="0.2">
      <c r="A88" s="318" t="s">
        <v>38</v>
      </c>
      <c r="B88" s="484" t="s">
        <v>541</v>
      </c>
      <c r="C88" s="303">
        <v>800</v>
      </c>
      <c r="D88" s="319"/>
      <c r="E88" s="319"/>
      <c r="F88" s="440">
        <f>F89</f>
        <v>2</v>
      </c>
      <c r="G88" s="440">
        <f>G89</f>
        <v>2</v>
      </c>
    </row>
    <row r="89" spans="1:7" s="146" customFormat="1" ht="26.25" customHeight="1" x14ac:dyDescent="0.2">
      <c r="A89" s="52" t="s">
        <v>39</v>
      </c>
      <c r="B89" s="484" t="s">
        <v>541</v>
      </c>
      <c r="C89" s="303">
        <v>850</v>
      </c>
      <c r="D89" s="319"/>
      <c r="E89" s="319"/>
      <c r="F89" s="440">
        <f>F90</f>
        <v>2</v>
      </c>
      <c r="G89" s="440">
        <f>G90</f>
        <v>2</v>
      </c>
    </row>
    <row r="90" spans="1:7" s="146" customFormat="1" ht="29.25" customHeight="1" x14ac:dyDescent="0.2">
      <c r="A90" s="318" t="s">
        <v>76</v>
      </c>
      <c r="B90" s="484" t="s">
        <v>541</v>
      </c>
      <c r="C90" s="303">
        <v>850</v>
      </c>
      <c r="D90" s="319" t="s">
        <v>77</v>
      </c>
      <c r="E90" s="319" t="s">
        <v>35</v>
      </c>
      <c r="F90" s="440">
        <v>2</v>
      </c>
      <c r="G90" s="440">
        <v>2</v>
      </c>
    </row>
    <row r="91" spans="1:7" s="4" customFormat="1" ht="67.5" customHeight="1" x14ac:dyDescent="0.25">
      <c r="A91" s="209" t="s">
        <v>436</v>
      </c>
      <c r="B91" s="484" t="s">
        <v>543</v>
      </c>
      <c r="C91" s="210"/>
      <c r="D91" s="211"/>
      <c r="E91" s="211"/>
      <c r="F91" s="393">
        <f>F92</f>
        <v>10362.799999999999</v>
      </c>
      <c r="G91" s="393">
        <f>G92</f>
        <v>10362.799999999999</v>
      </c>
    </row>
    <row r="92" spans="1:7" s="4" customFormat="1" ht="51" x14ac:dyDescent="0.25">
      <c r="A92" s="209" t="s">
        <v>31</v>
      </c>
      <c r="B92" s="484" t="s">
        <v>543</v>
      </c>
      <c r="C92" s="210">
        <v>100</v>
      </c>
      <c r="D92" s="211"/>
      <c r="E92" s="211"/>
      <c r="F92" s="393">
        <f>F93</f>
        <v>10362.799999999999</v>
      </c>
      <c r="G92" s="393">
        <f>G93</f>
        <v>10362.799999999999</v>
      </c>
    </row>
    <row r="93" spans="1:7" s="4" customFormat="1" ht="23.25" customHeight="1" x14ac:dyDescent="0.25">
      <c r="A93" s="205" t="s">
        <v>32</v>
      </c>
      <c r="B93" s="484" t="s">
        <v>543</v>
      </c>
      <c r="C93" s="210">
        <v>110</v>
      </c>
      <c r="D93" s="211"/>
      <c r="E93" s="211"/>
      <c r="F93" s="393">
        <v>10362.799999999999</v>
      </c>
      <c r="G93" s="393">
        <v>10362.799999999999</v>
      </c>
    </row>
    <row r="94" spans="1:7" s="146" customFormat="1" ht="40.5" hidden="1" x14ac:dyDescent="0.2">
      <c r="A94" s="313" t="s">
        <v>78</v>
      </c>
      <c r="B94" s="321" t="s">
        <v>79</v>
      </c>
      <c r="C94" s="321"/>
      <c r="D94" s="315"/>
      <c r="E94" s="315"/>
      <c r="F94" s="438">
        <f>F98</f>
        <v>1544.742</v>
      </c>
      <c r="G94" s="438">
        <f>G98</f>
        <v>1588.5619999999999</v>
      </c>
    </row>
    <row r="95" spans="1:7" s="146" customFormat="1" ht="25.5" hidden="1" x14ac:dyDescent="0.2">
      <c r="A95" s="316" t="s">
        <v>80</v>
      </c>
      <c r="B95" s="317" t="s">
        <v>81</v>
      </c>
      <c r="C95" s="317"/>
      <c r="D95" s="315"/>
      <c r="E95" s="315"/>
      <c r="F95" s="439">
        <f>SUM(F98)</f>
        <v>1544.742</v>
      </c>
      <c r="G95" s="439">
        <f>SUM(G98)</f>
        <v>1588.5619999999999</v>
      </c>
    </row>
    <row r="96" spans="1:7" s="146" customFormat="1" ht="30.75" customHeight="1" x14ac:dyDescent="0.2">
      <c r="A96" s="318" t="s">
        <v>82</v>
      </c>
      <c r="B96" s="34" t="s">
        <v>544</v>
      </c>
      <c r="C96" s="303"/>
      <c r="D96" s="319"/>
      <c r="E96" s="319"/>
      <c r="F96" s="440">
        <f t="shared" ref="F96:G98" si="3">F97</f>
        <v>1544.742</v>
      </c>
      <c r="G96" s="440">
        <f t="shared" si="3"/>
        <v>1588.5619999999999</v>
      </c>
    </row>
    <row r="97" spans="1:7" s="146" customFormat="1" ht="25.5" x14ac:dyDescent="0.2">
      <c r="A97" s="318" t="s">
        <v>36</v>
      </c>
      <c r="B97" s="34" t="s">
        <v>544</v>
      </c>
      <c r="C97" s="303">
        <v>200</v>
      </c>
      <c r="D97" s="319"/>
      <c r="E97" s="319"/>
      <c r="F97" s="440">
        <f t="shared" si="3"/>
        <v>1544.742</v>
      </c>
      <c r="G97" s="440">
        <f t="shared" si="3"/>
        <v>1588.5619999999999</v>
      </c>
    </row>
    <row r="98" spans="1:7" s="146" customFormat="1" ht="25.5" x14ac:dyDescent="0.2">
      <c r="A98" s="205" t="s">
        <v>37</v>
      </c>
      <c r="B98" s="34" t="s">
        <v>544</v>
      </c>
      <c r="C98" s="303">
        <v>240</v>
      </c>
      <c r="D98" s="319"/>
      <c r="E98" s="319"/>
      <c r="F98" s="440">
        <f t="shared" si="3"/>
        <v>1544.742</v>
      </c>
      <c r="G98" s="440">
        <f t="shared" si="3"/>
        <v>1588.5619999999999</v>
      </c>
    </row>
    <row r="99" spans="1:7" s="146" customFormat="1" ht="25.5" customHeight="1" x14ac:dyDescent="0.2">
      <c r="A99" s="318" t="s">
        <v>76</v>
      </c>
      <c r="B99" s="34" t="s">
        <v>544</v>
      </c>
      <c r="C99" s="303">
        <v>240</v>
      </c>
      <c r="D99" s="319" t="s">
        <v>77</v>
      </c>
      <c r="E99" s="319" t="s">
        <v>35</v>
      </c>
      <c r="F99" s="440">
        <v>1544.742</v>
      </c>
      <c r="G99" s="440">
        <v>1588.5619999999999</v>
      </c>
    </row>
    <row r="100" spans="1:7" s="146" customFormat="1" ht="38.25" x14ac:dyDescent="0.2">
      <c r="A100" s="310" t="s">
        <v>84</v>
      </c>
      <c r="B100" s="311" t="s">
        <v>85</v>
      </c>
      <c r="C100" s="311"/>
      <c r="D100" s="312"/>
      <c r="E100" s="312"/>
      <c r="F100" s="437">
        <f>F101</f>
        <v>520</v>
      </c>
      <c r="G100" s="437">
        <f>G101</f>
        <v>520</v>
      </c>
    </row>
    <row r="101" spans="1:7" s="146" customFormat="1" ht="30.75" customHeight="1" x14ac:dyDescent="0.2">
      <c r="A101" s="50" t="s">
        <v>526</v>
      </c>
      <c r="B101" s="51" t="s">
        <v>545</v>
      </c>
      <c r="C101" s="321"/>
      <c r="D101" s="315"/>
      <c r="E101" s="315"/>
      <c r="F101" s="439">
        <f>F102+F107</f>
        <v>520</v>
      </c>
      <c r="G101" s="439">
        <f>G102+G107</f>
        <v>520</v>
      </c>
    </row>
    <row r="102" spans="1:7" s="146" customFormat="1" ht="38.25" x14ac:dyDescent="0.2">
      <c r="A102" s="38" t="s">
        <v>546</v>
      </c>
      <c r="B102" s="34" t="s">
        <v>547</v>
      </c>
      <c r="C102" s="317"/>
      <c r="D102" s="315"/>
      <c r="E102" s="315"/>
      <c r="F102" s="439">
        <f>SUM(F105)</f>
        <v>60</v>
      </c>
      <c r="G102" s="439">
        <f>SUM(G105)</f>
        <v>60</v>
      </c>
    </row>
    <row r="103" spans="1:7" s="146" customFormat="1" ht="38.25" x14ac:dyDescent="0.2">
      <c r="A103" s="38" t="s">
        <v>548</v>
      </c>
      <c r="B103" s="34" t="s">
        <v>549</v>
      </c>
      <c r="C103" s="303"/>
      <c r="D103" s="319"/>
      <c r="E103" s="319"/>
      <c r="F103" s="440">
        <f>F105</f>
        <v>60</v>
      </c>
      <c r="G103" s="440">
        <f>G105</f>
        <v>60</v>
      </c>
    </row>
    <row r="104" spans="1:7" s="146" customFormat="1" ht="25.5" x14ac:dyDescent="0.2">
      <c r="A104" s="318" t="s">
        <v>36</v>
      </c>
      <c r="B104" s="34" t="s">
        <v>549</v>
      </c>
      <c r="C104" s="303">
        <v>200</v>
      </c>
      <c r="D104" s="319"/>
      <c r="E104" s="319"/>
      <c r="F104" s="440">
        <f>F105</f>
        <v>60</v>
      </c>
      <c r="G104" s="440">
        <f>G105</f>
        <v>60</v>
      </c>
    </row>
    <row r="105" spans="1:7" s="146" customFormat="1" ht="25.5" x14ac:dyDescent="0.2">
      <c r="A105" s="205" t="s">
        <v>37</v>
      </c>
      <c r="B105" s="34" t="s">
        <v>549</v>
      </c>
      <c r="C105" s="303">
        <v>240</v>
      </c>
      <c r="D105" s="319"/>
      <c r="E105" s="319"/>
      <c r="F105" s="440">
        <f>F106</f>
        <v>60</v>
      </c>
      <c r="G105" s="440">
        <f>G106</f>
        <v>60</v>
      </c>
    </row>
    <row r="106" spans="1:7" s="146" customFormat="1" ht="25.5" x14ac:dyDescent="0.2">
      <c r="A106" s="267" t="s">
        <v>86</v>
      </c>
      <c r="B106" s="34" t="s">
        <v>549</v>
      </c>
      <c r="C106" s="303">
        <v>240</v>
      </c>
      <c r="D106" s="319" t="s">
        <v>59</v>
      </c>
      <c r="E106" s="319" t="s">
        <v>201</v>
      </c>
      <c r="F106" s="440">
        <v>60</v>
      </c>
      <c r="G106" s="440">
        <v>60</v>
      </c>
    </row>
    <row r="107" spans="1:7" s="146" customFormat="1" ht="29.25" customHeight="1" x14ac:dyDescent="0.2">
      <c r="A107" s="38" t="s">
        <v>550</v>
      </c>
      <c r="B107" s="34" t="s">
        <v>551</v>
      </c>
      <c r="C107" s="317"/>
      <c r="D107" s="315"/>
      <c r="E107" s="315"/>
      <c r="F107" s="439">
        <f t="shared" ref="F107:G110" si="4">F108</f>
        <v>460</v>
      </c>
      <c r="G107" s="439">
        <f t="shared" si="4"/>
        <v>460</v>
      </c>
    </row>
    <row r="108" spans="1:7" s="146" customFormat="1" ht="28.5" customHeight="1" x14ac:dyDescent="0.2">
      <c r="A108" s="38" t="s">
        <v>88</v>
      </c>
      <c r="B108" s="34" t="s">
        <v>552</v>
      </c>
      <c r="C108" s="303"/>
      <c r="D108" s="319"/>
      <c r="E108" s="319"/>
      <c r="F108" s="440">
        <f t="shared" si="4"/>
        <v>460</v>
      </c>
      <c r="G108" s="440">
        <f t="shared" si="4"/>
        <v>460</v>
      </c>
    </row>
    <row r="109" spans="1:7" s="146" customFormat="1" ht="25.5" x14ac:dyDescent="0.2">
      <c r="A109" s="318" t="s">
        <v>36</v>
      </c>
      <c r="B109" s="34" t="s">
        <v>552</v>
      </c>
      <c r="C109" s="303">
        <v>200</v>
      </c>
      <c r="D109" s="319"/>
      <c r="E109" s="319"/>
      <c r="F109" s="440">
        <f t="shared" si="4"/>
        <v>460</v>
      </c>
      <c r="G109" s="440">
        <f t="shared" si="4"/>
        <v>460</v>
      </c>
    </row>
    <row r="110" spans="1:7" s="146" customFormat="1" ht="25.5" x14ac:dyDescent="0.2">
      <c r="A110" s="205" t="s">
        <v>37</v>
      </c>
      <c r="B110" s="34" t="s">
        <v>552</v>
      </c>
      <c r="C110" s="303">
        <v>240</v>
      </c>
      <c r="D110" s="319"/>
      <c r="E110" s="319"/>
      <c r="F110" s="440">
        <f t="shared" si="4"/>
        <v>460</v>
      </c>
      <c r="G110" s="440">
        <f t="shared" si="4"/>
        <v>460</v>
      </c>
    </row>
    <row r="111" spans="1:7" s="146" customFormat="1" ht="25.5" x14ac:dyDescent="0.2">
      <c r="A111" s="267" t="s">
        <v>86</v>
      </c>
      <c r="B111" s="34" t="s">
        <v>552</v>
      </c>
      <c r="C111" s="303">
        <v>240</v>
      </c>
      <c r="D111" s="319" t="s">
        <v>59</v>
      </c>
      <c r="E111" s="319" t="s">
        <v>201</v>
      </c>
      <c r="F111" s="440">
        <v>460</v>
      </c>
      <c r="G111" s="440">
        <v>460</v>
      </c>
    </row>
    <row r="112" spans="1:7" s="146" customFormat="1" ht="38.25" x14ac:dyDescent="0.2">
      <c r="A112" s="310" t="s">
        <v>89</v>
      </c>
      <c r="B112" s="311" t="s">
        <v>90</v>
      </c>
      <c r="C112" s="311"/>
      <c r="D112" s="312"/>
      <c r="E112" s="312"/>
      <c r="F112" s="437">
        <f>F113</f>
        <v>13154.9558</v>
      </c>
      <c r="G112" s="437">
        <f>G113</f>
        <v>1819.893</v>
      </c>
    </row>
    <row r="113" spans="1:7" s="146" customFormat="1" ht="34.5" customHeight="1" x14ac:dyDescent="0.2">
      <c r="A113" s="264" t="s">
        <v>526</v>
      </c>
      <c r="B113" s="265" t="s">
        <v>553</v>
      </c>
      <c r="C113" s="321"/>
      <c r="D113" s="315"/>
      <c r="E113" s="315"/>
      <c r="F113" s="439">
        <f>F114</f>
        <v>13154.9558</v>
      </c>
      <c r="G113" s="439">
        <f>G114</f>
        <v>1819.893</v>
      </c>
    </row>
    <row r="114" spans="1:7" s="146" customFormat="1" ht="70.5" customHeight="1" x14ac:dyDescent="0.2">
      <c r="A114" s="267" t="s">
        <v>554</v>
      </c>
      <c r="B114" s="484" t="s">
        <v>555</v>
      </c>
      <c r="C114" s="317"/>
      <c r="D114" s="315"/>
      <c r="E114" s="315"/>
      <c r="F114" s="439">
        <f>F115+F133</f>
        <v>13154.9558</v>
      </c>
      <c r="G114" s="439">
        <f>G115+G133</f>
        <v>1819.893</v>
      </c>
    </row>
    <row r="115" spans="1:7" s="146" customFormat="1" ht="24" customHeight="1" x14ac:dyDescent="0.2">
      <c r="A115" s="267" t="s">
        <v>91</v>
      </c>
      <c r="B115" s="484" t="s">
        <v>556</v>
      </c>
      <c r="C115" s="303"/>
      <c r="D115" s="319"/>
      <c r="E115" s="319"/>
      <c r="F115" s="440">
        <f>F117</f>
        <v>1754.96</v>
      </c>
      <c r="G115" s="440">
        <f>G117</f>
        <v>1819.893</v>
      </c>
    </row>
    <row r="116" spans="1:7" s="146" customFormat="1" ht="30.75" customHeight="1" x14ac:dyDescent="0.2">
      <c r="A116" s="318" t="s">
        <v>36</v>
      </c>
      <c r="B116" s="484" t="s">
        <v>556</v>
      </c>
      <c r="C116" s="303">
        <v>200</v>
      </c>
      <c r="D116" s="319"/>
      <c r="E116" s="319"/>
      <c r="F116" s="440">
        <f>F117</f>
        <v>1754.96</v>
      </c>
      <c r="G116" s="440">
        <f>G117</f>
        <v>1819.893</v>
      </c>
    </row>
    <row r="117" spans="1:7" s="146" customFormat="1" ht="25.5" x14ac:dyDescent="0.2">
      <c r="A117" s="205" t="s">
        <v>37</v>
      </c>
      <c r="B117" s="484" t="s">
        <v>556</v>
      </c>
      <c r="C117" s="303">
        <v>240</v>
      </c>
      <c r="D117" s="319"/>
      <c r="E117" s="319"/>
      <c r="F117" s="440">
        <f>F118</f>
        <v>1754.96</v>
      </c>
      <c r="G117" s="440">
        <f>G118</f>
        <v>1819.893</v>
      </c>
    </row>
    <row r="118" spans="1:7" s="146" customFormat="1" ht="27.75" customHeight="1" x14ac:dyDescent="0.2">
      <c r="A118" s="318" t="s">
        <v>92</v>
      </c>
      <c r="B118" s="484" t="s">
        <v>556</v>
      </c>
      <c r="C118" s="303">
        <v>240</v>
      </c>
      <c r="D118" s="319" t="s">
        <v>47</v>
      </c>
      <c r="E118" s="319" t="s">
        <v>87</v>
      </c>
      <c r="F118" s="440">
        <v>1754.96</v>
      </c>
      <c r="G118" s="440">
        <v>1819.893</v>
      </c>
    </row>
    <row r="119" spans="1:7" s="146" customFormat="1" ht="35.25" hidden="1" customHeight="1" x14ac:dyDescent="0.2">
      <c r="A119" s="38" t="s">
        <v>93</v>
      </c>
      <c r="B119" s="303" t="s">
        <v>94</v>
      </c>
      <c r="C119" s="303"/>
      <c r="D119" s="319"/>
      <c r="E119" s="319"/>
      <c r="F119" s="440">
        <f t="shared" ref="F119:G121" si="5">F120</f>
        <v>0</v>
      </c>
      <c r="G119" s="440">
        <f t="shared" si="5"/>
        <v>0</v>
      </c>
    </row>
    <row r="120" spans="1:7" s="146" customFormat="1" ht="33" hidden="1" customHeight="1" x14ac:dyDescent="0.2">
      <c r="A120" s="318" t="s">
        <v>36</v>
      </c>
      <c r="B120" s="303" t="s">
        <v>94</v>
      </c>
      <c r="C120" s="303">
        <v>200</v>
      </c>
      <c r="D120" s="319"/>
      <c r="E120" s="319"/>
      <c r="F120" s="440">
        <f t="shared" si="5"/>
        <v>0</v>
      </c>
      <c r="G120" s="440">
        <f t="shared" si="5"/>
        <v>0</v>
      </c>
    </row>
    <row r="121" spans="1:7" s="146" customFormat="1" ht="31.5" hidden="1" customHeight="1" x14ac:dyDescent="0.2">
      <c r="A121" s="205" t="s">
        <v>37</v>
      </c>
      <c r="B121" s="303" t="s">
        <v>94</v>
      </c>
      <c r="C121" s="303">
        <v>240</v>
      </c>
      <c r="D121" s="319"/>
      <c r="E121" s="319"/>
      <c r="F121" s="440">
        <f t="shared" si="5"/>
        <v>0</v>
      </c>
      <c r="G121" s="440">
        <f t="shared" si="5"/>
        <v>0</v>
      </c>
    </row>
    <row r="122" spans="1:7" s="146" customFormat="1" ht="25.5" hidden="1" customHeight="1" x14ac:dyDescent="0.2">
      <c r="A122" s="318" t="s">
        <v>92</v>
      </c>
      <c r="B122" s="303" t="s">
        <v>94</v>
      </c>
      <c r="C122" s="303">
        <v>240</v>
      </c>
      <c r="D122" s="319" t="s">
        <v>47</v>
      </c>
      <c r="E122" s="319" t="s">
        <v>87</v>
      </c>
      <c r="F122" s="440">
        <v>0</v>
      </c>
      <c r="G122" s="440">
        <v>0</v>
      </c>
    </row>
    <row r="123" spans="1:7" s="146" customFormat="1" ht="24" hidden="1" customHeight="1" x14ac:dyDescent="0.2">
      <c r="A123" s="318" t="s">
        <v>95</v>
      </c>
      <c r="B123" s="303" t="s">
        <v>96</v>
      </c>
      <c r="C123" s="303"/>
      <c r="D123" s="319"/>
      <c r="E123" s="319"/>
      <c r="F123" s="440">
        <f t="shared" ref="F123:G125" si="6">F124</f>
        <v>0</v>
      </c>
      <c r="G123" s="440">
        <f t="shared" si="6"/>
        <v>0</v>
      </c>
    </row>
    <row r="124" spans="1:7" s="146" customFormat="1" ht="21" hidden="1" customHeight="1" x14ac:dyDescent="0.2">
      <c r="A124" s="318" t="s">
        <v>36</v>
      </c>
      <c r="B124" s="303" t="s">
        <v>96</v>
      </c>
      <c r="C124" s="326">
        <v>200</v>
      </c>
      <c r="D124" s="319"/>
      <c r="E124" s="319"/>
      <c r="F124" s="440">
        <f t="shared" si="6"/>
        <v>0</v>
      </c>
      <c r="G124" s="440">
        <f t="shared" si="6"/>
        <v>0</v>
      </c>
    </row>
    <row r="125" spans="1:7" s="146" customFormat="1" ht="33.75" hidden="1" customHeight="1" x14ac:dyDescent="0.2">
      <c r="A125" s="205" t="s">
        <v>37</v>
      </c>
      <c r="B125" s="303" t="s">
        <v>96</v>
      </c>
      <c r="C125" s="303">
        <v>240</v>
      </c>
      <c r="D125" s="319"/>
      <c r="E125" s="319"/>
      <c r="F125" s="440">
        <f t="shared" si="6"/>
        <v>0</v>
      </c>
      <c r="G125" s="440">
        <f t="shared" si="6"/>
        <v>0</v>
      </c>
    </row>
    <row r="126" spans="1:7" s="146" customFormat="1" ht="41.25" hidden="1" customHeight="1" x14ac:dyDescent="0.2">
      <c r="A126" s="318" t="s">
        <v>92</v>
      </c>
      <c r="B126" s="303" t="s">
        <v>96</v>
      </c>
      <c r="C126" s="303">
        <v>240</v>
      </c>
      <c r="D126" s="319" t="s">
        <v>47</v>
      </c>
      <c r="E126" s="319" t="s">
        <v>87</v>
      </c>
      <c r="F126" s="440">
        <v>0</v>
      </c>
      <c r="G126" s="440">
        <v>0</v>
      </c>
    </row>
    <row r="127" spans="1:7" s="4" customFormat="1" ht="34.5" hidden="1" customHeight="1" x14ac:dyDescent="0.25">
      <c r="A127" s="209" t="s">
        <v>98</v>
      </c>
      <c r="B127" s="114" t="s">
        <v>97</v>
      </c>
      <c r="C127" s="210"/>
      <c r="D127" s="211"/>
      <c r="E127" s="211"/>
      <c r="F127" s="393">
        <f t="shared" ref="F127:G129" si="7">F128</f>
        <v>0</v>
      </c>
      <c r="G127" s="393">
        <f t="shared" si="7"/>
        <v>0</v>
      </c>
    </row>
    <row r="128" spans="1:7" s="4" customFormat="1" ht="29.25" hidden="1" customHeight="1" x14ac:dyDescent="0.25">
      <c r="A128" s="209" t="s">
        <v>36</v>
      </c>
      <c r="B128" s="114" t="s">
        <v>97</v>
      </c>
      <c r="C128" s="114">
        <v>200</v>
      </c>
      <c r="D128" s="211"/>
      <c r="E128" s="211"/>
      <c r="F128" s="393">
        <f t="shared" si="7"/>
        <v>0</v>
      </c>
      <c r="G128" s="393">
        <f t="shared" si="7"/>
        <v>0</v>
      </c>
    </row>
    <row r="129" spans="1:7" s="4" customFormat="1" ht="31.5" hidden="1" customHeight="1" x14ac:dyDescent="0.25">
      <c r="A129" s="205" t="s">
        <v>37</v>
      </c>
      <c r="B129" s="114" t="s">
        <v>97</v>
      </c>
      <c r="C129" s="210">
        <v>240</v>
      </c>
      <c r="D129" s="211"/>
      <c r="E129" s="211"/>
      <c r="F129" s="393">
        <f t="shared" si="7"/>
        <v>0</v>
      </c>
      <c r="G129" s="393">
        <f t="shared" si="7"/>
        <v>0</v>
      </c>
    </row>
    <row r="130" spans="1:7" s="4" customFormat="1" ht="34.5" hidden="1" customHeight="1" x14ac:dyDescent="0.25">
      <c r="A130" s="209" t="s">
        <v>92</v>
      </c>
      <c r="B130" s="114" t="s">
        <v>97</v>
      </c>
      <c r="C130" s="210">
        <v>240</v>
      </c>
      <c r="D130" s="211" t="s">
        <v>47</v>
      </c>
      <c r="E130" s="211" t="s">
        <v>87</v>
      </c>
      <c r="F130" s="393">
        <v>0</v>
      </c>
      <c r="G130" s="393">
        <v>0</v>
      </c>
    </row>
    <row r="131" spans="1:7" s="146" customFormat="1" ht="34.5" customHeight="1" x14ac:dyDescent="0.2">
      <c r="A131" s="205" t="s">
        <v>560</v>
      </c>
      <c r="B131" s="484" t="s">
        <v>561</v>
      </c>
      <c r="C131" s="317"/>
      <c r="D131" s="315"/>
      <c r="E131" s="315"/>
      <c r="F131" s="439">
        <f>F132</f>
        <v>11399.995800000001</v>
      </c>
      <c r="G131" s="439">
        <f>G132</f>
        <v>0</v>
      </c>
    </row>
    <row r="132" spans="1:7" s="146" customFormat="1" ht="35.25" customHeight="1" x14ac:dyDescent="0.2">
      <c r="A132" s="205" t="s">
        <v>562</v>
      </c>
      <c r="B132" s="484" t="s">
        <v>563</v>
      </c>
      <c r="C132" s="317"/>
      <c r="D132" s="315"/>
      <c r="E132" s="315"/>
      <c r="F132" s="439">
        <f>SUM(F133)</f>
        <v>11399.995800000001</v>
      </c>
      <c r="G132" s="439">
        <f>SUM(G133)</f>
        <v>0</v>
      </c>
    </row>
    <row r="133" spans="1:7" s="146" customFormat="1" ht="41.25" customHeight="1" x14ac:dyDescent="0.2">
      <c r="A133" s="267" t="s">
        <v>564</v>
      </c>
      <c r="B133" s="484" t="s">
        <v>565</v>
      </c>
      <c r="C133" s="303"/>
      <c r="D133" s="319"/>
      <c r="E133" s="319"/>
      <c r="F133" s="440">
        <f>F135</f>
        <v>11399.995800000001</v>
      </c>
      <c r="G133" s="440">
        <f>G135</f>
        <v>0</v>
      </c>
    </row>
    <row r="134" spans="1:7" s="146" customFormat="1" ht="28.5" customHeight="1" x14ac:dyDescent="0.2">
      <c r="A134" s="318" t="s">
        <v>36</v>
      </c>
      <c r="B134" s="484" t="s">
        <v>565</v>
      </c>
      <c r="C134" s="303">
        <v>200</v>
      </c>
      <c r="D134" s="319"/>
      <c r="E134" s="319"/>
      <c r="F134" s="440">
        <f>F135</f>
        <v>11399.995800000001</v>
      </c>
      <c r="G134" s="440">
        <f>G135</f>
        <v>0</v>
      </c>
    </row>
    <row r="135" spans="1:7" s="146" customFormat="1" ht="29.25" customHeight="1" x14ac:dyDescent="0.2">
      <c r="A135" s="205" t="s">
        <v>37</v>
      </c>
      <c r="B135" s="484" t="s">
        <v>565</v>
      </c>
      <c r="C135" s="303">
        <v>240</v>
      </c>
      <c r="D135" s="319"/>
      <c r="E135" s="319"/>
      <c r="F135" s="440">
        <f>F136</f>
        <v>11399.995800000001</v>
      </c>
      <c r="G135" s="440">
        <f>G136</f>
        <v>0</v>
      </c>
    </row>
    <row r="136" spans="1:7" s="146" customFormat="1" ht="32.25" customHeight="1" x14ac:dyDescent="0.2">
      <c r="A136" s="318" t="s">
        <v>92</v>
      </c>
      <c r="B136" s="484" t="s">
        <v>565</v>
      </c>
      <c r="C136" s="303">
        <v>240</v>
      </c>
      <c r="D136" s="319" t="s">
        <v>47</v>
      </c>
      <c r="E136" s="319" t="s">
        <v>87</v>
      </c>
      <c r="F136" s="440">
        <v>11399.995800000001</v>
      </c>
      <c r="G136" s="440">
        <v>0</v>
      </c>
    </row>
    <row r="137" spans="1:7" s="146" customFormat="1" ht="38.25" x14ac:dyDescent="0.2">
      <c r="A137" s="310" t="s">
        <v>104</v>
      </c>
      <c r="B137" s="311" t="s">
        <v>105</v>
      </c>
      <c r="C137" s="311"/>
      <c r="D137" s="312"/>
      <c r="E137" s="312"/>
      <c r="F137" s="437">
        <f>SUM(F138)</f>
        <v>394.01600000000002</v>
      </c>
      <c r="G137" s="437">
        <f>SUM(G138)</f>
        <v>394.01600000000002</v>
      </c>
    </row>
    <row r="138" spans="1:7" s="146" customFormat="1" ht="24.75" customHeight="1" x14ac:dyDescent="0.2">
      <c r="A138" s="27" t="s">
        <v>526</v>
      </c>
      <c r="B138" s="28" t="s">
        <v>568</v>
      </c>
      <c r="C138" s="317"/>
      <c r="D138" s="315"/>
      <c r="E138" s="315"/>
      <c r="F138" s="439">
        <f>F139+F144</f>
        <v>394.01600000000002</v>
      </c>
      <c r="G138" s="439">
        <f>G139</f>
        <v>394.01600000000002</v>
      </c>
    </row>
    <row r="139" spans="1:7" s="146" customFormat="1" ht="29.25" customHeight="1" x14ac:dyDescent="0.2">
      <c r="A139" s="29" t="s">
        <v>566</v>
      </c>
      <c r="B139" s="483" t="s">
        <v>567</v>
      </c>
      <c r="C139" s="303"/>
      <c r="D139" s="319"/>
      <c r="E139" s="319"/>
      <c r="F139" s="440">
        <f>F142</f>
        <v>394.01600000000002</v>
      </c>
      <c r="G139" s="440">
        <f>G142</f>
        <v>394.01600000000002</v>
      </c>
    </row>
    <row r="140" spans="1:7" s="146" customFormat="1" ht="27.75" customHeight="1" x14ac:dyDescent="0.2">
      <c r="A140" s="29" t="s">
        <v>113</v>
      </c>
      <c r="B140" s="483" t="s">
        <v>569</v>
      </c>
      <c r="C140" s="482"/>
      <c r="D140" s="319"/>
      <c r="E140" s="319"/>
      <c r="F140" s="440">
        <f t="shared" ref="F140:G142" si="8">F141</f>
        <v>394.01600000000002</v>
      </c>
      <c r="G140" s="440">
        <f t="shared" si="8"/>
        <v>394.01600000000002</v>
      </c>
    </row>
    <row r="141" spans="1:7" s="146" customFormat="1" ht="25.5" x14ac:dyDescent="0.2">
      <c r="A141" s="318" t="s">
        <v>36</v>
      </c>
      <c r="B141" s="483" t="s">
        <v>569</v>
      </c>
      <c r="C141" s="303">
        <v>200</v>
      </c>
      <c r="D141" s="319"/>
      <c r="E141" s="319"/>
      <c r="F141" s="440">
        <f t="shared" si="8"/>
        <v>394.01600000000002</v>
      </c>
      <c r="G141" s="440">
        <f t="shared" si="8"/>
        <v>394.01600000000002</v>
      </c>
    </row>
    <row r="142" spans="1:7" s="146" customFormat="1" ht="25.5" x14ac:dyDescent="0.2">
      <c r="A142" s="205" t="s">
        <v>37</v>
      </c>
      <c r="B142" s="483" t="s">
        <v>569</v>
      </c>
      <c r="C142" s="303">
        <v>240</v>
      </c>
      <c r="D142" s="319"/>
      <c r="E142" s="319"/>
      <c r="F142" s="440">
        <f t="shared" si="8"/>
        <v>394.01600000000002</v>
      </c>
      <c r="G142" s="440">
        <f t="shared" si="8"/>
        <v>394.01600000000002</v>
      </c>
    </row>
    <row r="143" spans="1:7" s="146" customFormat="1" ht="19.149999999999999" customHeight="1" x14ac:dyDescent="0.2">
      <c r="A143" s="318" t="s">
        <v>110</v>
      </c>
      <c r="B143" s="483" t="s">
        <v>569</v>
      </c>
      <c r="C143" s="303">
        <v>240</v>
      </c>
      <c r="D143" s="319" t="s">
        <v>111</v>
      </c>
      <c r="E143" s="319" t="s">
        <v>112</v>
      </c>
      <c r="F143" s="440">
        <v>394.01600000000002</v>
      </c>
      <c r="G143" s="440">
        <v>394.01600000000002</v>
      </c>
    </row>
    <row r="144" spans="1:7" s="146" customFormat="1" ht="38.25" hidden="1" x14ac:dyDescent="0.2">
      <c r="A144" s="209" t="s">
        <v>299</v>
      </c>
      <c r="B144" s="257" t="s">
        <v>301</v>
      </c>
      <c r="C144" s="210"/>
      <c r="D144" s="211"/>
      <c r="E144" s="211"/>
      <c r="F144" s="393">
        <f>F145</f>
        <v>0</v>
      </c>
      <c r="G144" s="440">
        <v>0</v>
      </c>
    </row>
    <row r="145" spans="1:7" s="146" customFormat="1" ht="25.5" hidden="1" x14ac:dyDescent="0.2">
      <c r="A145" s="209" t="s">
        <v>108</v>
      </c>
      <c r="B145" s="257" t="s">
        <v>301</v>
      </c>
      <c r="C145" s="210">
        <v>400</v>
      </c>
      <c r="D145" s="211"/>
      <c r="E145" s="211"/>
      <c r="F145" s="393">
        <f>F146</f>
        <v>0</v>
      </c>
      <c r="G145" s="440">
        <v>0</v>
      </c>
    </row>
    <row r="146" spans="1:7" s="146" customFormat="1" ht="12.75" hidden="1" x14ac:dyDescent="0.2">
      <c r="A146" s="205" t="s">
        <v>109</v>
      </c>
      <c r="B146" s="257" t="s">
        <v>301</v>
      </c>
      <c r="C146" s="210">
        <v>410</v>
      </c>
      <c r="D146" s="211"/>
      <c r="E146" s="211"/>
      <c r="F146" s="393">
        <f>F147</f>
        <v>0</v>
      </c>
      <c r="G146" s="440">
        <v>0</v>
      </c>
    </row>
    <row r="147" spans="1:7" s="146" customFormat="1" ht="12.75" hidden="1" x14ac:dyDescent="0.2">
      <c r="A147" s="209" t="s">
        <v>110</v>
      </c>
      <c r="B147" s="257" t="s">
        <v>301</v>
      </c>
      <c r="C147" s="210">
        <v>410</v>
      </c>
      <c r="D147" s="211" t="s">
        <v>111</v>
      </c>
      <c r="E147" s="211" t="s">
        <v>112</v>
      </c>
      <c r="F147" s="393">
        <v>0</v>
      </c>
      <c r="G147" s="440">
        <v>0</v>
      </c>
    </row>
    <row r="148" spans="1:7" s="146" customFormat="1" ht="38.25" x14ac:dyDescent="0.2">
      <c r="A148" s="310" t="s">
        <v>114</v>
      </c>
      <c r="B148" s="311" t="s">
        <v>115</v>
      </c>
      <c r="C148" s="311"/>
      <c r="D148" s="312"/>
      <c r="E148" s="312"/>
      <c r="F148" s="437">
        <f>SUM(F149)</f>
        <v>24587.781999999999</v>
      </c>
      <c r="G148" s="437">
        <f>SUM(G149)</f>
        <v>25040.642</v>
      </c>
    </row>
    <row r="149" spans="1:7" s="146" customFormat="1" ht="34.5" customHeight="1" x14ac:dyDescent="0.2">
      <c r="A149" s="264" t="s">
        <v>526</v>
      </c>
      <c r="B149" s="265" t="s">
        <v>570</v>
      </c>
      <c r="C149" s="317"/>
      <c r="D149" s="327"/>
      <c r="E149" s="327"/>
      <c r="F149" s="439">
        <f>F150</f>
        <v>24587.781999999999</v>
      </c>
      <c r="G149" s="439">
        <f>G150</f>
        <v>25040.642</v>
      </c>
    </row>
    <row r="150" spans="1:7" s="146" customFormat="1" ht="51" x14ac:dyDescent="0.2">
      <c r="A150" s="29" t="s">
        <v>571</v>
      </c>
      <c r="B150" s="483" t="s">
        <v>572</v>
      </c>
      <c r="C150" s="303"/>
      <c r="D150" s="319"/>
      <c r="E150" s="319"/>
      <c r="F150" s="440">
        <f>F153</f>
        <v>24587.781999999999</v>
      </c>
      <c r="G150" s="440">
        <f>G153</f>
        <v>25040.642</v>
      </c>
    </row>
    <row r="151" spans="1:7" s="146" customFormat="1" ht="38.25" x14ac:dyDescent="0.2">
      <c r="A151" s="29" t="s">
        <v>118</v>
      </c>
      <c r="B151" s="483" t="s">
        <v>573</v>
      </c>
      <c r="C151" s="482"/>
      <c r="D151" s="319"/>
      <c r="E151" s="319"/>
      <c r="F151" s="440">
        <f t="shared" ref="F151:G153" si="9">F152</f>
        <v>24587.781999999999</v>
      </c>
      <c r="G151" s="440">
        <f t="shared" si="9"/>
        <v>25040.642</v>
      </c>
    </row>
    <row r="152" spans="1:7" s="146" customFormat="1" ht="25.5" x14ac:dyDescent="0.2">
      <c r="A152" s="318" t="s">
        <v>36</v>
      </c>
      <c r="B152" s="483" t="s">
        <v>573</v>
      </c>
      <c r="C152" s="303">
        <v>200</v>
      </c>
      <c r="D152" s="319"/>
      <c r="E152" s="319"/>
      <c r="F152" s="440">
        <f t="shared" si="9"/>
        <v>24587.781999999999</v>
      </c>
      <c r="G152" s="440">
        <f t="shared" si="9"/>
        <v>25040.642</v>
      </c>
    </row>
    <row r="153" spans="1:7" s="146" customFormat="1" ht="31.5" customHeight="1" x14ac:dyDescent="0.2">
      <c r="A153" s="205" t="s">
        <v>37</v>
      </c>
      <c r="B153" s="483" t="s">
        <v>573</v>
      </c>
      <c r="C153" s="303">
        <v>240</v>
      </c>
      <c r="D153" s="319"/>
      <c r="E153" s="319"/>
      <c r="F153" s="440">
        <f t="shared" si="9"/>
        <v>24587.781999999999</v>
      </c>
      <c r="G153" s="440">
        <f t="shared" si="9"/>
        <v>25040.642</v>
      </c>
    </row>
    <row r="154" spans="1:7" s="146" customFormat="1" ht="27" customHeight="1" x14ac:dyDescent="0.2">
      <c r="A154" s="318" t="s">
        <v>119</v>
      </c>
      <c r="B154" s="483" t="s">
        <v>573</v>
      </c>
      <c r="C154" s="303">
        <v>240</v>
      </c>
      <c r="D154" s="319" t="s">
        <v>111</v>
      </c>
      <c r="E154" s="319" t="s">
        <v>59</v>
      </c>
      <c r="F154" s="440">
        <v>24587.781999999999</v>
      </c>
      <c r="G154" s="440">
        <v>25040.642</v>
      </c>
    </row>
    <row r="155" spans="1:7" s="146" customFormat="1" ht="38.25" x14ac:dyDescent="0.2">
      <c r="A155" s="262" t="s">
        <v>120</v>
      </c>
      <c r="B155" s="311" t="s">
        <v>121</v>
      </c>
      <c r="C155" s="311"/>
      <c r="D155" s="312"/>
      <c r="E155" s="312"/>
      <c r="F155" s="437">
        <f>SUM(F156)</f>
        <v>100</v>
      </c>
      <c r="G155" s="437">
        <f>SUM(G156)</f>
        <v>100</v>
      </c>
    </row>
    <row r="156" spans="1:7" s="146" customFormat="1" ht="26.25" customHeight="1" x14ac:dyDescent="0.2">
      <c r="A156" s="456" t="s">
        <v>526</v>
      </c>
      <c r="B156" s="455" t="s">
        <v>581</v>
      </c>
      <c r="C156" s="317"/>
      <c r="D156" s="315"/>
      <c r="E156" s="315"/>
      <c r="F156" s="439">
        <f>SUM(F158)</f>
        <v>100</v>
      </c>
      <c r="G156" s="439">
        <f>SUM(G158)</f>
        <v>100</v>
      </c>
    </row>
    <row r="157" spans="1:7" s="146" customFormat="1" ht="24" x14ac:dyDescent="0.2">
      <c r="A157" s="456" t="s">
        <v>580</v>
      </c>
      <c r="B157" s="455" t="s">
        <v>582</v>
      </c>
      <c r="C157" s="317"/>
      <c r="D157" s="315"/>
      <c r="E157" s="315"/>
      <c r="F157" s="439">
        <f>F158</f>
        <v>100</v>
      </c>
      <c r="G157" s="439">
        <f>G158</f>
        <v>100</v>
      </c>
    </row>
    <row r="158" spans="1:7" s="146" customFormat="1" ht="28.5" customHeight="1" x14ac:dyDescent="0.2">
      <c r="A158" s="150" t="s">
        <v>122</v>
      </c>
      <c r="B158" s="455" t="s">
        <v>583</v>
      </c>
      <c r="C158" s="303"/>
      <c r="D158" s="319"/>
      <c r="E158" s="319"/>
      <c r="F158" s="440">
        <f t="shared" ref="F158:G160" si="10">F159</f>
        <v>100</v>
      </c>
      <c r="G158" s="440">
        <f t="shared" si="10"/>
        <v>100</v>
      </c>
    </row>
    <row r="159" spans="1:7" s="146" customFormat="1" ht="28.5" customHeight="1" x14ac:dyDescent="0.2">
      <c r="A159" s="318" t="s">
        <v>36</v>
      </c>
      <c r="B159" s="303" t="s">
        <v>123</v>
      </c>
      <c r="C159" s="303">
        <v>200</v>
      </c>
      <c r="D159" s="319"/>
      <c r="E159" s="319"/>
      <c r="F159" s="440">
        <f t="shared" si="10"/>
        <v>100</v>
      </c>
      <c r="G159" s="440">
        <f t="shared" si="10"/>
        <v>100</v>
      </c>
    </row>
    <row r="160" spans="1:7" s="146" customFormat="1" ht="25.5" x14ac:dyDescent="0.2">
      <c r="A160" s="205" t="s">
        <v>37</v>
      </c>
      <c r="B160" s="303" t="s">
        <v>123</v>
      </c>
      <c r="C160" s="303">
        <v>240</v>
      </c>
      <c r="D160" s="319"/>
      <c r="E160" s="319"/>
      <c r="F160" s="440">
        <f t="shared" si="10"/>
        <v>100</v>
      </c>
      <c r="G160" s="440">
        <f t="shared" si="10"/>
        <v>100</v>
      </c>
    </row>
    <row r="161" spans="1:7" s="146" customFormat="1" ht="30" customHeight="1" x14ac:dyDescent="0.2">
      <c r="A161" s="318" t="s">
        <v>119</v>
      </c>
      <c r="B161" s="303" t="s">
        <v>123</v>
      </c>
      <c r="C161" s="303">
        <v>240</v>
      </c>
      <c r="D161" s="319" t="s">
        <v>111</v>
      </c>
      <c r="E161" s="319" t="s">
        <v>59</v>
      </c>
      <c r="F161" s="440">
        <v>100</v>
      </c>
      <c r="G161" s="440">
        <v>100</v>
      </c>
    </row>
    <row r="162" spans="1:7" s="146" customFormat="1" ht="38.25" hidden="1" x14ac:dyDescent="0.2">
      <c r="A162" s="310" t="s">
        <v>124</v>
      </c>
      <c r="B162" s="311" t="s">
        <v>125</v>
      </c>
      <c r="C162" s="311"/>
      <c r="D162" s="312"/>
      <c r="E162" s="312"/>
      <c r="F162" s="437">
        <f>SUM(F163)</f>
        <v>0</v>
      </c>
      <c r="G162" s="437">
        <f>SUM(G163)</f>
        <v>0</v>
      </c>
    </row>
    <row r="163" spans="1:7" s="146" customFormat="1" ht="25.5" hidden="1" x14ac:dyDescent="0.2">
      <c r="A163" s="322" t="s">
        <v>126</v>
      </c>
      <c r="B163" s="317" t="s">
        <v>127</v>
      </c>
      <c r="C163" s="317"/>
      <c r="D163" s="315"/>
      <c r="E163" s="315"/>
      <c r="F163" s="439">
        <f t="shared" ref="F163:G166" si="11">F164</f>
        <v>0</v>
      </c>
      <c r="G163" s="439">
        <f t="shared" si="11"/>
        <v>0</v>
      </c>
    </row>
    <row r="164" spans="1:7" s="146" customFormat="1" ht="38.25" hidden="1" x14ac:dyDescent="0.2">
      <c r="A164" s="328" t="s">
        <v>128</v>
      </c>
      <c r="B164" s="303" t="s">
        <v>129</v>
      </c>
      <c r="C164" s="303"/>
      <c r="D164" s="319"/>
      <c r="E164" s="319"/>
      <c r="F164" s="440">
        <f t="shared" si="11"/>
        <v>0</v>
      </c>
      <c r="G164" s="440">
        <f t="shared" si="11"/>
        <v>0</v>
      </c>
    </row>
    <row r="165" spans="1:7" s="146" customFormat="1" ht="25.5" hidden="1" x14ac:dyDescent="0.2">
      <c r="A165" s="318" t="s">
        <v>36</v>
      </c>
      <c r="B165" s="303" t="s">
        <v>129</v>
      </c>
      <c r="C165" s="303">
        <v>200</v>
      </c>
      <c r="D165" s="319"/>
      <c r="E165" s="319"/>
      <c r="F165" s="440">
        <f t="shared" si="11"/>
        <v>0</v>
      </c>
      <c r="G165" s="440">
        <f t="shared" si="11"/>
        <v>0</v>
      </c>
    </row>
    <row r="166" spans="1:7" s="146" customFormat="1" ht="25.5" hidden="1" x14ac:dyDescent="0.2">
      <c r="A166" s="205" t="s">
        <v>37</v>
      </c>
      <c r="B166" s="303" t="s">
        <v>129</v>
      </c>
      <c r="C166" s="303">
        <v>240</v>
      </c>
      <c r="D166" s="319"/>
      <c r="E166" s="319"/>
      <c r="F166" s="440">
        <f t="shared" si="11"/>
        <v>0</v>
      </c>
      <c r="G166" s="440">
        <f t="shared" si="11"/>
        <v>0</v>
      </c>
    </row>
    <row r="167" spans="1:7" s="146" customFormat="1" ht="12.75" hidden="1" x14ac:dyDescent="0.2">
      <c r="A167" s="318" t="s">
        <v>92</v>
      </c>
      <c r="B167" s="303" t="s">
        <v>129</v>
      </c>
      <c r="C167" s="303">
        <v>240</v>
      </c>
      <c r="D167" s="319" t="s">
        <v>47</v>
      </c>
      <c r="E167" s="319" t="s">
        <v>87</v>
      </c>
      <c r="F167" s="440">
        <v>0</v>
      </c>
      <c r="G167" s="440">
        <v>0</v>
      </c>
    </row>
    <row r="168" spans="1:7" s="146" customFormat="1" ht="0.75" hidden="1" customHeight="1" x14ac:dyDescent="0.2">
      <c r="A168" s="329" t="s">
        <v>130</v>
      </c>
      <c r="B168" s="311" t="s">
        <v>131</v>
      </c>
      <c r="C168" s="311"/>
      <c r="D168" s="319"/>
      <c r="E168" s="319"/>
      <c r="F168" s="437">
        <f>SUM(F169)</f>
        <v>0</v>
      </c>
      <c r="G168" s="437">
        <f>SUM(G169)</f>
        <v>0</v>
      </c>
    </row>
    <row r="169" spans="1:7" s="146" customFormat="1" ht="25.5" hidden="1" x14ac:dyDescent="0.2">
      <c r="A169" s="330" t="s">
        <v>132</v>
      </c>
      <c r="B169" s="317" t="s">
        <v>133</v>
      </c>
      <c r="C169" s="317"/>
      <c r="D169" s="315"/>
      <c r="E169" s="315"/>
      <c r="F169" s="439">
        <f>F170</f>
        <v>0</v>
      </c>
      <c r="G169" s="439">
        <f>G170</f>
        <v>0</v>
      </c>
    </row>
    <row r="170" spans="1:7" s="146" customFormat="1" ht="38.25" hidden="1" x14ac:dyDescent="0.2">
      <c r="A170" s="330" t="s">
        <v>134</v>
      </c>
      <c r="B170" s="303" t="s">
        <v>135</v>
      </c>
      <c r="C170" s="303"/>
      <c r="D170" s="319"/>
      <c r="E170" s="319"/>
      <c r="F170" s="440">
        <f t="shared" ref="F170:G172" si="12">F171</f>
        <v>0</v>
      </c>
      <c r="G170" s="440">
        <f t="shared" si="12"/>
        <v>0</v>
      </c>
    </row>
    <row r="171" spans="1:7" s="146" customFormat="1" ht="25.5" hidden="1" x14ac:dyDescent="0.2">
      <c r="A171" s="318" t="s">
        <v>108</v>
      </c>
      <c r="B171" s="303" t="s">
        <v>135</v>
      </c>
      <c r="C171" s="303">
        <v>400</v>
      </c>
      <c r="D171" s="319"/>
      <c r="E171" s="319"/>
      <c r="F171" s="440">
        <f>F172</f>
        <v>0</v>
      </c>
      <c r="G171" s="440">
        <f t="shared" si="12"/>
        <v>0</v>
      </c>
    </row>
    <row r="172" spans="1:7" s="146" customFormat="1" ht="12.75" hidden="1" x14ac:dyDescent="0.2">
      <c r="A172" s="205" t="s">
        <v>109</v>
      </c>
      <c r="B172" s="303" t="s">
        <v>135</v>
      </c>
      <c r="C172" s="303">
        <v>410</v>
      </c>
      <c r="D172" s="319"/>
      <c r="E172" s="319"/>
      <c r="F172" s="440">
        <f t="shared" si="12"/>
        <v>0</v>
      </c>
      <c r="G172" s="440">
        <f t="shared" si="12"/>
        <v>0</v>
      </c>
    </row>
    <row r="173" spans="1:7" s="146" customFormat="1" ht="11.25" hidden="1" customHeight="1" x14ac:dyDescent="0.2">
      <c r="A173" s="318" t="s">
        <v>110</v>
      </c>
      <c r="B173" s="303" t="s">
        <v>135</v>
      </c>
      <c r="C173" s="303">
        <v>410</v>
      </c>
      <c r="D173" s="319" t="s">
        <v>111</v>
      </c>
      <c r="E173" s="319" t="s">
        <v>112</v>
      </c>
      <c r="F173" s="440">
        <v>0</v>
      </c>
      <c r="G173" s="440">
        <v>0</v>
      </c>
    </row>
    <row r="174" spans="1:7" s="146" customFormat="1" ht="63.75" x14ac:dyDescent="0.2">
      <c r="A174" s="201" t="s">
        <v>416</v>
      </c>
      <c r="B174" s="203" t="s">
        <v>415</v>
      </c>
      <c r="C174" s="331"/>
      <c r="D174" s="332"/>
      <c r="E174" s="332"/>
      <c r="F174" s="437">
        <v>80</v>
      </c>
      <c r="G174" s="437">
        <v>80</v>
      </c>
    </row>
    <row r="175" spans="1:7" s="146" customFormat="1" ht="30" customHeight="1" x14ac:dyDescent="0.2">
      <c r="A175" s="456" t="s">
        <v>526</v>
      </c>
      <c r="B175" s="455" t="s">
        <v>584</v>
      </c>
      <c r="C175" s="331"/>
      <c r="D175" s="332"/>
      <c r="E175" s="332"/>
      <c r="F175" s="440">
        <v>80</v>
      </c>
      <c r="G175" s="440">
        <v>80</v>
      </c>
    </row>
    <row r="176" spans="1:7" s="146" customFormat="1" ht="31.5" customHeight="1" x14ac:dyDescent="0.2">
      <c r="A176" s="459" t="s">
        <v>576</v>
      </c>
      <c r="B176" s="458" t="s">
        <v>585</v>
      </c>
      <c r="C176" s="331"/>
      <c r="D176" s="332"/>
      <c r="E176" s="332"/>
      <c r="F176" s="440">
        <f>F177</f>
        <v>80</v>
      </c>
      <c r="G176" s="440">
        <f>G177</f>
        <v>80</v>
      </c>
    </row>
    <row r="177" spans="1:7" s="146" customFormat="1" ht="37.5" customHeight="1" x14ac:dyDescent="0.2">
      <c r="A177" s="460" t="s">
        <v>586</v>
      </c>
      <c r="B177" s="455" t="s">
        <v>587</v>
      </c>
      <c r="C177" s="331"/>
      <c r="D177" s="332"/>
      <c r="E177" s="332"/>
      <c r="F177" s="440">
        <v>80</v>
      </c>
      <c r="G177" s="440">
        <v>80</v>
      </c>
    </row>
    <row r="178" spans="1:7" s="146" customFormat="1" ht="25.5" x14ac:dyDescent="0.2">
      <c r="A178" s="202" t="s">
        <v>36</v>
      </c>
      <c r="B178" s="455" t="s">
        <v>587</v>
      </c>
      <c r="C178" s="331">
        <v>200</v>
      </c>
      <c r="D178" s="332"/>
      <c r="E178" s="332"/>
      <c r="F178" s="440">
        <v>80</v>
      </c>
      <c r="G178" s="440">
        <v>80</v>
      </c>
    </row>
    <row r="179" spans="1:7" s="146" customFormat="1" ht="25.5" x14ac:dyDescent="0.2">
      <c r="A179" s="128" t="s">
        <v>140</v>
      </c>
      <c r="B179" s="455" t="s">
        <v>587</v>
      </c>
      <c r="C179" s="331">
        <v>240</v>
      </c>
      <c r="D179" s="332"/>
      <c r="E179" s="332"/>
      <c r="F179" s="440">
        <v>80</v>
      </c>
      <c r="G179" s="440">
        <v>80</v>
      </c>
    </row>
    <row r="180" spans="1:7" s="146" customFormat="1" ht="24.75" customHeight="1" x14ac:dyDescent="0.2">
      <c r="A180" s="128" t="s">
        <v>119</v>
      </c>
      <c r="B180" s="455" t="s">
        <v>587</v>
      </c>
      <c r="C180" s="331">
        <v>240</v>
      </c>
      <c r="D180" s="127" t="s">
        <v>111</v>
      </c>
      <c r="E180" s="127" t="s">
        <v>59</v>
      </c>
      <c r="F180" s="440">
        <v>80</v>
      </c>
      <c r="G180" s="440">
        <v>80</v>
      </c>
    </row>
    <row r="181" spans="1:7" s="146" customFormat="1" ht="38.25" x14ac:dyDescent="0.2">
      <c r="A181" s="201" t="s">
        <v>414</v>
      </c>
      <c r="B181" s="203" t="s">
        <v>413</v>
      </c>
      <c r="C181" s="331"/>
      <c r="D181" s="332"/>
      <c r="E181" s="332"/>
      <c r="F181" s="410">
        <f t="shared" ref="F181:G186" si="13">F182</f>
        <v>62.8</v>
      </c>
      <c r="G181" s="410">
        <f t="shared" si="13"/>
        <v>44</v>
      </c>
    </row>
    <row r="182" spans="1:7" s="146" customFormat="1" ht="27.75" customHeight="1" x14ac:dyDescent="0.2">
      <c r="A182" s="456" t="s">
        <v>560</v>
      </c>
      <c r="B182" s="455" t="s">
        <v>590</v>
      </c>
      <c r="C182" s="331"/>
      <c r="D182" s="332"/>
      <c r="E182" s="332"/>
      <c r="F182" s="383">
        <f>F184</f>
        <v>62.8</v>
      </c>
      <c r="G182" s="383">
        <f>G184</f>
        <v>44</v>
      </c>
    </row>
    <row r="183" spans="1:7" s="146" customFormat="1" ht="30.75" customHeight="1" x14ac:dyDescent="0.2">
      <c r="A183" s="456" t="s">
        <v>588</v>
      </c>
      <c r="B183" s="455" t="s">
        <v>591</v>
      </c>
      <c r="C183" s="331"/>
      <c r="D183" s="332"/>
      <c r="E183" s="332"/>
      <c r="F183" s="383">
        <f>F184</f>
        <v>62.8</v>
      </c>
      <c r="G183" s="383">
        <f>G184</f>
        <v>44</v>
      </c>
    </row>
    <row r="184" spans="1:7" s="146" customFormat="1" ht="43.5" customHeight="1" x14ac:dyDescent="0.2">
      <c r="A184" s="456" t="s">
        <v>589</v>
      </c>
      <c r="B184" s="455" t="s">
        <v>592</v>
      </c>
      <c r="C184" s="331"/>
      <c r="D184" s="332"/>
      <c r="E184" s="332"/>
      <c r="F184" s="383">
        <f t="shared" si="13"/>
        <v>62.8</v>
      </c>
      <c r="G184" s="383">
        <f t="shared" si="13"/>
        <v>44</v>
      </c>
    </row>
    <row r="185" spans="1:7" s="146" customFormat="1" ht="25.5" x14ac:dyDescent="0.2">
      <c r="A185" s="202" t="s">
        <v>36</v>
      </c>
      <c r="B185" s="455" t="s">
        <v>592</v>
      </c>
      <c r="C185" s="331">
        <v>200</v>
      </c>
      <c r="D185" s="332"/>
      <c r="E185" s="332"/>
      <c r="F185" s="383">
        <f t="shared" si="13"/>
        <v>62.8</v>
      </c>
      <c r="G185" s="383">
        <f t="shared" si="13"/>
        <v>44</v>
      </c>
    </row>
    <row r="186" spans="1:7" s="146" customFormat="1" ht="25.5" x14ac:dyDescent="0.2">
      <c r="A186" s="128" t="s">
        <v>140</v>
      </c>
      <c r="B186" s="455" t="s">
        <v>592</v>
      </c>
      <c r="C186" s="331">
        <v>240</v>
      </c>
      <c r="D186" s="332"/>
      <c r="E186" s="332"/>
      <c r="F186" s="383">
        <f t="shared" si="13"/>
        <v>62.8</v>
      </c>
      <c r="G186" s="383">
        <f t="shared" si="13"/>
        <v>44</v>
      </c>
    </row>
    <row r="187" spans="1:7" s="146" customFormat="1" ht="27" customHeight="1" x14ac:dyDescent="0.2">
      <c r="A187" s="128" t="s">
        <v>119</v>
      </c>
      <c r="B187" s="455" t="s">
        <v>592</v>
      </c>
      <c r="C187" s="331">
        <v>240</v>
      </c>
      <c r="D187" s="127" t="s">
        <v>111</v>
      </c>
      <c r="E187" s="127" t="s">
        <v>59</v>
      </c>
      <c r="F187" s="383">
        <v>62.8</v>
      </c>
      <c r="G187" s="383">
        <v>44</v>
      </c>
    </row>
    <row r="188" spans="1:7" s="146" customFormat="1" ht="51" customHeight="1" x14ac:dyDescent="0.2">
      <c r="A188" s="262" t="s">
        <v>307</v>
      </c>
      <c r="B188" s="49" t="s">
        <v>136</v>
      </c>
      <c r="C188" s="49"/>
      <c r="D188" s="49"/>
      <c r="E188" s="49"/>
      <c r="F188" s="437">
        <f>F189+F194</f>
        <v>1000</v>
      </c>
      <c r="G188" s="437">
        <f>G189+G194</f>
        <v>1000</v>
      </c>
    </row>
    <row r="189" spans="1:7" s="146" customFormat="1" ht="38.25" hidden="1" x14ac:dyDescent="0.2">
      <c r="A189" s="333" t="s">
        <v>248</v>
      </c>
      <c r="B189" s="51" t="s">
        <v>249</v>
      </c>
      <c r="C189" s="51"/>
      <c r="D189" s="51"/>
      <c r="E189" s="51"/>
      <c r="F189" s="439">
        <f t="shared" ref="F189:G192" si="14">F190</f>
        <v>0</v>
      </c>
      <c r="G189" s="439">
        <f t="shared" si="14"/>
        <v>0</v>
      </c>
    </row>
    <row r="190" spans="1:7" s="146" customFormat="1" ht="38.25" hidden="1" x14ac:dyDescent="0.2">
      <c r="A190" s="334" t="s">
        <v>137</v>
      </c>
      <c r="B190" s="163" t="s">
        <v>250</v>
      </c>
      <c r="C190" s="163"/>
      <c r="D190" s="163"/>
      <c r="E190" s="163"/>
      <c r="F190" s="440">
        <f t="shared" si="14"/>
        <v>0</v>
      </c>
      <c r="G190" s="440">
        <f t="shared" si="14"/>
        <v>0</v>
      </c>
    </row>
    <row r="191" spans="1:7" s="146" customFormat="1" ht="25.5" hidden="1" x14ac:dyDescent="0.2">
      <c r="A191" s="126" t="s">
        <v>138</v>
      </c>
      <c r="B191" s="163" t="s">
        <v>250</v>
      </c>
      <c r="C191" s="163" t="s">
        <v>139</v>
      </c>
      <c r="D191" s="163"/>
      <c r="E191" s="163"/>
      <c r="F191" s="440">
        <f t="shared" si="14"/>
        <v>0</v>
      </c>
      <c r="G191" s="440">
        <f t="shared" si="14"/>
        <v>0</v>
      </c>
    </row>
    <row r="192" spans="1:7" s="146" customFormat="1" ht="25.5" hidden="1" x14ac:dyDescent="0.2">
      <c r="A192" s="128" t="s">
        <v>140</v>
      </c>
      <c r="B192" s="163" t="s">
        <v>250</v>
      </c>
      <c r="C192" s="34" t="s">
        <v>141</v>
      </c>
      <c r="D192" s="163"/>
      <c r="E192" s="163"/>
      <c r="F192" s="440">
        <f t="shared" si="14"/>
        <v>0</v>
      </c>
      <c r="G192" s="440">
        <f t="shared" si="14"/>
        <v>0</v>
      </c>
    </row>
    <row r="193" spans="1:7" s="146" customFormat="1" ht="12.75" hidden="1" x14ac:dyDescent="0.2">
      <c r="A193" s="128" t="s">
        <v>119</v>
      </c>
      <c r="B193" s="163" t="s">
        <v>250</v>
      </c>
      <c r="C193" s="34" t="s">
        <v>141</v>
      </c>
      <c r="D193" s="163" t="s">
        <v>111</v>
      </c>
      <c r="E193" s="163" t="s">
        <v>59</v>
      </c>
      <c r="F193" s="440">
        <v>0</v>
      </c>
      <c r="G193" s="440">
        <v>0</v>
      </c>
    </row>
    <row r="194" spans="1:7" s="146" customFormat="1" ht="33.75" customHeight="1" x14ac:dyDescent="0.2">
      <c r="A194" s="456" t="s">
        <v>593</v>
      </c>
      <c r="B194" s="455" t="s">
        <v>594</v>
      </c>
      <c r="C194" s="51"/>
      <c r="D194" s="51"/>
      <c r="E194" s="51"/>
      <c r="F194" s="439">
        <f>F196</f>
        <v>1000</v>
      </c>
      <c r="G194" s="439">
        <f>G196</f>
        <v>1000</v>
      </c>
    </row>
    <row r="195" spans="1:7" s="146" customFormat="1" ht="28.5" customHeight="1" x14ac:dyDescent="0.2">
      <c r="A195" s="150" t="s">
        <v>310</v>
      </c>
      <c r="B195" s="455" t="s">
        <v>595</v>
      </c>
      <c r="C195" s="51"/>
      <c r="D195" s="51"/>
      <c r="E195" s="51"/>
      <c r="F195" s="439">
        <f>F196</f>
        <v>1000</v>
      </c>
      <c r="G195" s="439">
        <f>G196</f>
        <v>1000</v>
      </c>
    </row>
    <row r="196" spans="1:7" s="146" customFormat="1" ht="27" customHeight="1" x14ac:dyDescent="0.2">
      <c r="A196" s="150" t="s">
        <v>311</v>
      </c>
      <c r="B196" s="455" t="s">
        <v>596</v>
      </c>
      <c r="C196" s="163"/>
      <c r="D196" s="163"/>
      <c r="E196" s="163"/>
      <c r="F196" s="440">
        <f t="shared" ref="F196:G198" si="15">F197</f>
        <v>1000</v>
      </c>
      <c r="G196" s="440">
        <f t="shared" si="15"/>
        <v>1000</v>
      </c>
    </row>
    <row r="197" spans="1:7" s="146" customFormat="1" ht="25.5" x14ac:dyDescent="0.2">
      <c r="A197" s="126" t="s">
        <v>138</v>
      </c>
      <c r="B197" s="455" t="s">
        <v>596</v>
      </c>
      <c r="C197" s="163" t="s">
        <v>139</v>
      </c>
      <c r="D197" s="163"/>
      <c r="E197" s="163"/>
      <c r="F197" s="440">
        <f t="shared" si="15"/>
        <v>1000</v>
      </c>
      <c r="G197" s="440">
        <f t="shared" si="15"/>
        <v>1000</v>
      </c>
    </row>
    <row r="198" spans="1:7" s="146" customFormat="1" ht="25.5" x14ac:dyDescent="0.2">
      <c r="A198" s="128" t="s">
        <v>140</v>
      </c>
      <c r="B198" s="455" t="s">
        <v>596</v>
      </c>
      <c r="C198" s="34" t="s">
        <v>141</v>
      </c>
      <c r="D198" s="163"/>
      <c r="E198" s="163"/>
      <c r="F198" s="440">
        <f t="shared" si="15"/>
        <v>1000</v>
      </c>
      <c r="G198" s="440">
        <f t="shared" si="15"/>
        <v>1000</v>
      </c>
    </row>
    <row r="199" spans="1:7" s="146" customFormat="1" ht="27" customHeight="1" x14ac:dyDescent="0.2">
      <c r="A199" s="128" t="s">
        <v>119</v>
      </c>
      <c r="B199" s="455" t="s">
        <v>596</v>
      </c>
      <c r="C199" s="34" t="s">
        <v>141</v>
      </c>
      <c r="D199" s="163" t="s">
        <v>111</v>
      </c>
      <c r="E199" s="163" t="s">
        <v>59</v>
      </c>
      <c r="F199" s="440">
        <v>1000</v>
      </c>
      <c r="G199" s="440">
        <v>1000</v>
      </c>
    </row>
    <row r="200" spans="1:7" s="146" customFormat="1" ht="12.75" x14ac:dyDescent="0.2">
      <c r="A200" s="335" t="s">
        <v>142</v>
      </c>
      <c r="B200" s="336"/>
      <c r="C200" s="336"/>
      <c r="D200" s="336"/>
      <c r="E200" s="337"/>
      <c r="F200" s="441">
        <f>F201+F245+F255</f>
        <v>47260.293000000005</v>
      </c>
      <c r="G200" s="441">
        <f>G201+G245+G255</f>
        <v>47376.096000000005</v>
      </c>
    </row>
    <row r="201" spans="1:7" s="146" customFormat="1" ht="37.5" customHeight="1" x14ac:dyDescent="0.2">
      <c r="A201" s="262" t="s">
        <v>12</v>
      </c>
      <c r="B201" s="263" t="s">
        <v>13</v>
      </c>
      <c r="C201" s="263"/>
      <c r="D201" s="263"/>
      <c r="E201" s="263"/>
      <c r="F201" s="442">
        <f>F213+F239+F202</f>
        <v>35932.666000000005</v>
      </c>
      <c r="G201" s="442">
        <f>G213+G239+G202</f>
        <v>36211.367000000006</v>
      </c>
    </row>
    <row r="202" spans="1:7" s="1" customFormat="1" ht="31.5" customHeight="1" x14ac:dyDescent="0.2">
      <c r="A202" s="264" t="s">
        <v>273</v>
      </c>
      <c r="B202" s="265" t="s">
        <v>254</v>
      </c>
      <c r="C202" s="265"/>
      <c r="D202" s="265"/>
      <c r="E202" s="265"/>
      <c r="F202" s="443">
        <f t="shared" ref="F202:G206" si="16">F203</f>
        <v>1658.999</v>
      </c>
      <c r="G202" s="443">
        <f t="shared" si="16"/>
        <v>1658.999</v>
      </c>
    </row>
    <row r="203" spans="1:7" s="1" customFormat="1" ht="27.75" customHeight="1" x14ac:dyDescent="0.2">
      <c r="A203" s="267" t="s">
        <v>16</v>
      </c>
      <c r="B203" s="257" t="s">
        <v>255</v>
      </c>
      <c r="C203" s="257"/>
      <c r="D203" s="257"/>
      <c r="E203" s="257"/>
      <c r="F203" s="444">
        <f t="shared" si="16"/>
        <v>1658.999</v>
      </c>
      <c r="G203" s="444">
        <f t="shared" si="16"/>
        <v>1658.999</v>
      </c>
    </row>
    <row r="204" spans="1:7" s="1" customFormat="1" ht="31.5" customHeight="1" x14ac:dyDescent="0.2">
      <c r="A204" s="267" t="s">
        <v>273</v>
      </c>
      <c r="B204" s="257" t="s">
        <v>256</v>
      </c>
      <c r="C204" s="257"/>
      <c r="D204" s="257"/>
      <c r="E204" s="257"/>
      <c r="F204" s="444">
        <f>F205+F208+F211</f>
        <v>1658.999</v>
      </c>
      <c r="G204" s="444">
        <f>G205+G208+G211</f>
        <v>1658.999</v>
      </c>
    </row>
    <row r="205" spans="1:7" s="1" customFormat="1" ht="38.25" customHeight="1" x14ac:dyDescent="0.2">
      <c r="A205" s="267" t="s">
        <v>145</v>
      </c>
      <c r="B205" s="257" t="s">
        <v>256</v>
      </c>
      <c r="C205" s="257" t="s">
        <v>146</v>
      </c>
      <c r="D205" s="257"/>
      <c r="E205" s="257"/>
      <c r="F205" s="444">
        <f t="shared" si="16"/>
        <v>1658.999</v>
      </c>
      <c r="G205" s="444">
        <f t="shared" si="16"/>
        <v>1658.999</v>
      </c>
    </row>
    <row r="206" spans="1:7" s="1" customFormat="1" ht="33.75" customHeight="1" x14ac:dyDescent="0.2">
      <c r="A206" s="205" t="s">
        <v>147</v>
      </c>
      <c r="B206" s="257" t="s">
        <v>256</v>
      </c>
      <c r="C206" s="257" t="s">
        <v>148</v>
      </c>
      <c r="D206" s="257"/>
      <c r="E206" s="257"/>
      <c r="F206" s="444">
        <f t="shared" si="16"/>
        <v>1658.999</v>
      </c>
      <c r="G206" s="444">
        <f t="shared" si="16"/>
        <v>1658.999</v>
      </c>
    </row>
    <row r="207" spans="1:7" s="1" customFormat="1" ht="30" customHeight="1" x14ac:dyDescent="0.2">
      <c r="A207" s="267" t="s">
        <v>272</v>
      </c>
      <c r="B207" s="257" t="s">
        <v>256</v>
      </c>
      <c r="C207" s="257" t="s">
        <v>148</v>
      </c>
      <c r="D207" s="257" t="s">
        <v>35</v>
      </c>
      <c r="E207" s="257" t="s">
        <v>112</v>
      </c>
      <c r="F207" s="444">
        <v>1658.999</v>
      </c>
      <c r="G207" s="444">
        <v>1658.999</v>
      </c>
    </row>
    <row r="208" spans="1:7" s="1" customFormat="1" ht="0.75" hidden="1" customHeight="1" x14ac:dyDescent="0.2">
      <c r="A208" s="126" t="s">
        <v>138</v>
      </c>
      <c r="B208" s="257" t="s">
        <v>256</v>
      </c>
      <c r="C208" s="127" t="s">
        <v>139</v>
      </c>
      <c r="D208" s="127"/>
      <c r="E208" s="127"/>
      <c r="F208" s="393">
        <f>F209</f>
        <v>0</v>
      </c>
      <c r="G208" s="393">
        <f>G209</f>
        <v>0</v>
      </c>
    </row>
    <row r="209" spans="1:7" s="1" customFormat="1" ht="48" hidden="1" customHeight="1" x14ac:dyDescent="0.2">
      <c r="A209" s="128" t="s">
        <v>140</v>
      </c>
      <c r="B209" s="257" t="s">
        <v>256</v>
      </c>
      <c r="C209" s="34" t="s">
        <v>141</v>
      </c>
      <c r="D209" s="127"/>
      <c r="E209" s="127"/>
      <c r="F209" s="393">
        <f>F210</f>
        <v>0</v>
      </c>
      <c r="G209" s="393">
        <f>G210</f>
        <v>0</v>
      </c>
    </row>
    <row r="210" spans="1:7" s="1" customFormat="1" ht="48.75" hidden="1" customHeight="1" x14ac:dyDescent="0.2">
      <c r="A210" s="128" t="s">
        <v>272</v>
      </c>
      <c r="B210" s="257" t="s">
        <v>256</v>
      </c>
      <c r="C210" s="34" t="s">
        <v>141</v>
      </c>
      <c r="D210" s="127" t="s">
        <v>35</v>
      </c>
      <c r="E210" s="127" t="s">
        <v>112</v>
      </c>
      <c r="F210" s="393">
        <v>0</v>
      </c>
      <c r="G210" s="393">
        <v>0</v>
      </c>
    </row>
    <row r="211" spans="1:7" s="1" customFormat="1" ht="31.5" hidden="1" customHeight="1" x14ac:dyDescent="0.2">
      <c r="A211" s="205" t="s">
        <v>151</v>
      </c>
      <c r="B211" s="257" t="s">
        <v>256</v>
      </c>
      <c r="C211" s="257" t="s">
        <v>152</v>
      </c>
      <c r="D211" s="257"/>
      <c r="E211" s="257"/>
      <c r="F211" s="444">
        <f>F212</f>
        <v>0</v>
      </c>
      <c r="G211" s="444">
        <f>G212</f>
        <v>0</v>
      </c>
    </row>
    <row r="212" spans="1:7" s="1" customFormat="1" ht="36" hidden="1" customHeight="1" x14ac:dyDescent="0.2">
      <c r="A212" s="128" t="s">
        <v>272</v>
      </c>
      <c r="B212" s="257" t="s">
        <v>256</v>
      </c>
      <c r="C212" s="257" t="s">
        <v>152</v>
      </c>
      <c r="D212" s="257" t="s">
        <v>35</v>
      </c>
      <c r="E212" s="257" t="s">
        <v>112</v>
      </c>
      <c r="F212" s="444">
        <v>0</v>
      </c>
      <c r="G212" s="444">
        <v>0</v>
      </c>
    </row>
    <row r="213" spans="1:7" s="146" customFormat="1" ht="51" x14ac:dyDescent="0.2">
      <c r="A213" s="264" t="s">
        <v>14</v>
      </c>
      <c r="B213" s="265" t="s">
        <v>15</v>
      </c>
      <c r="C213" s="265"/>
      <c r="D213" s="265"/>
      <c r="E213" s="265"/>
      <c r="F213" s="443">
        <f>F214</f>
        <v>32614.668000000001</v>
      </c>
      <c r="G213" s="443">
        <f>G214</f>
        <v>32893.368999999999</v>
      </c>
    </row>
    <row r="214" spans="1:7" s="146" customFormat="1" ht="12.75" x14ac:dyDescent="0.2">
      <c r="A214" s="267" t="s">
        <v>16</v>
      </c>
      <c r="B214" s="257" t="s">
        <v>17</v>
      </c>
      <c r="C214" s="257"/>
      <c r="D214" s="257"/>
      <c r="E214" s="257"/>
      <c r="F214" s="444">
        <f>F215+F225+F232</f>
        <v>32614.668000000001</v>
      </c>
      <c r="G214" s="444">
        <f>G215+G225+G232</f>
        <v>32893.368999999999</v>
      </c>
    </row>
    <row r="215" spans="1:7" s="146" customFormat="1" ht="12.75" x14ac:dyDescent="0.2">
      <c r="A215" s="267" t="s">
        <v>143</v>
      </c>
      <c r="B215" s="257" t="s">
        <v>144</v>
      </c>
      <c r="C215" s="257"/>
      <c r="D215" s="257"/>
      <c r="E215" s="257"/>
      <c r="F215" s="444">
        <f>F216+F219+F222</f>
        <v>30546.868000000002</v>
      </c>
      <c r="G215" s="444">
        <f>G216+G219+G222</f>
        <v>30757.669000000002</v>
      </c>
    </row>
    <row r="216" spans="1:7" s="146" customFormat="1" ht="51" x14ac:dyDescent="0.2">
      <c r="A216" s="267" t="s">
        <v>479</v>
      </c>
      <c r="B216" s="257" t="s">
        <v>144</v>
      </c>
      <c r="C216" s="257" t="s">
        <v>146</v>
      </c>
      <c r="D216" s="257"/>
      <c r="E216" s="257"/>
      <c r="F216" s="444">
        <f>F217</f>
        <v>24588.993999999999</v>
      </c>
      <c r="G216" s="444">
        <f>G217</f>
        <v>24588.993999999999</v>
      </c>
    </row>
    <row r="217" spans="1:7" s="146" customFormat="1" ht="25.5" x14ac:dyDescent="0.2">
      <c r="A217" s="205" t="s">
        <v>147</v>
      </c>
      <c r="B217" s="257" t="s">
        <v>144</v>
      </c>
      <c r="C217" s="257" t="s">
        <v>148</v>
      </c>
      <c r="D217" s="257"/>
      <c r="E217" s="257"/>
      <c r="F217" s="444">
        <f>F218</f>
        <v>24588.993999999999</v>
      </c>
      <c r="G217" s="444">
        <f>G218</f>
        <v>24588.993999999999</v>
      </c>
    </row>
    <row r="218" spans="1:7" s="146" customFormat="1" ht="38.25" x14ac:dyDescent="0.2">
      <c r="A218" s="267" t="s">
        <v>149</v>
      </c>
      <c r="B218" s="257" t="s">
        <v>144</v>
      </c>
      <c r="C218" s="257" t="s">
        <v>148</v>
      </c>
      <c r="D218" s="257" t="s">
        <v>35</v>
      </c>
      <c r="E218" s="257" t="s">
        <v>47</v>
      </c>
      <c r="F218" s="444">
        <v>24588.993999999999</v>
      </c>
      <c r="G218" s="444">
        <v>24588.993999999999</v>
      </c>
    </row>
    <row r="219" spans="1:7" s="146" customFormat="1" ht="25.5" x14ac:dyDescent="0.2">
      <c r="A219" s="318" t="s">
        <v>36</v>
      </c>
      <c r="B219" s="257" t="s">
        <v>144</v>
      </c>
      <c r="C219" s="257" t="s">
        <v>139</v>
      </c>
      <c r="D219" s="257"/>
      <c r="E219" s="257"/>
      <c r="F219" s="444">
        <f>F220</f>
        <v>5760.4740000000002</v>
      </c>
      <c r="G219" s="444">
        <f>G220</f>
        <v>5971.2749999999996</v>
      </c>
    </row>
    <row r="220" spans="1:7" s="146" customFormat="1" ht="25.5" x14ac:dyDescent="0.2">
      <c r="A220" s="205" t="s">
        <v>140</v>
      </c>
      <c r="B220" s="257" t="s">
        <v>144</v>
      </c>
      <c r="C220" s="257" t="s">
        <v>141</v>
      </c>
      <c r="D220" s="257"/>
      <c r="E220" s="257"/>
      <c r="F220" s="444">
        <f>F221</f>
        <v>5760.4740000000002</v>
      </c>
      <c r="G220" s="444">
        <f>G221</f>
        <v>5971.2749999999996</v>
      </c>
    </row>
    <row r="221" spans="1:7" s="146" customFormat="1" ht="38.25" x14ac:dyDescent="0.2">
      <c r="A221" s="267" t="s">
        <v>149</v>
      </c>
      <c r="B221" s="257" t="s">
        <v>144</v>
      </c>
      <c r="C221" s="257" t="s">
        <v>141</v>
      </c>
      <c r="D221" s="257" t="s">
        <v>35</v>
      </c>
      <c r="E221" s="257" t="s">
        <v>47</v>
      </c>
      <c r="F221" s="444">
        <v>5760.4740000000002</v>
      </c>
      <c r="G221" s="444">
        <v>5971.2749999999996</v>
      </c>
    </row>
    <row r="222" spans="1:7" s="146" customFormat="1" ht="12.75" x14ac:dyDescent="0.2">
      <c r="A222" s="318" t="s">
        <v>38</v>
      </c>
      <c r="B222" s="257" t="s">
        <v>144</v>
      </c>
      <c r="C222" s="257" t="s">
        <v>150</v>
      </c>
      <c r="D222" s="257"/>
      <c r="E222" s="257"/>
      <c r="F222" s="444">
        <f>F223</f>
        <v>197.4</v>
      </c>
      <c r="G222" s="444">
        <f>G223</f>
        <v>197.4</v>
      </c>
    </row>
    <row r="223" spans="1:7" s="146" customFormat="1" ht="12.75" x14ac:dyDescent="0.2">
      <c r="A223" s="205" t="s">
        <v>151</v>
      </c>
      <c r="B223" s="257" t="s">
        <v>144</v>
      </c>
      <c r="C223" s="257" t="s">
        <v>152</v>
      </c>
      <c r="D223" s="257"/>
      <c r="E223" s="257"/>
      <c r="F223" s="444">
        <f>F224</f>
        <v>197.4</v>
      </c>
      <c r="G223" s="444">
        <f>G224</f>
        <v>197.4</v>
      </c>
    </row>
    <row r="224" spans="1:7" s="146" customFormat="1" ht="38.25" x14ac:dyDescent="0.2">
      <c r="A224" s="267" t="s">
        <v>149</v>
      </c>
      <c r="B224" s="257" t="s">
        <v>144</v>
      </c>
      <c r="C224" s="257" t="s">
        <v>152</v>
      </c>
      <c r="D224" s="257" t="s">
        <v>35</v>
      </c>
      <c r="E224" s="257" t="s">
        <v>47</v>
      </c>
      <c r="F224" s="444">
        <v>197.4</v>
      </c>
      <c r="G224" s="444">
        <v>197.4</v>
      </c>
    </row>
    <row r="225" spans="1:7" s="146" customFormat="1" ht="48" x14ac:dyDescent="0.2">
      <c r="A225" s="338" t="s">
        <v>264</v>
      </c>
      <c r="B225" s="319" t="s">
        <v>265</v>
      </c>
      <c r="C225" s="319"/>
      <c r="D225" s="257"/>
      <c r="E225" s="257"/>
      <c r="F225" s="445">
        <f>F226+F229</f>
        <v>2057.1</v>
      </c>
      <c r="G225" s="445">
        <f>G226+G229</f>
        <v>2125</v>
      </c>
    </row>
    <row r="226" spans="1:7" s="146" customFormat="1" ht="60" x14ac:dyDescent="0.2">
      <c r="A226" s="339" t="s">
        <v>145</v>
      </c>
      <c r="B226" s="319" t="s">
        <v>265</v>
      </c>
      <c r="C226" s="319" t="s">
        <v>146</v>
      </c>
      <c r="D226" s="257"/>
      <c r="E226" s="257"/>
      <c r="F226" s="445">
        <f>F227</f>
        <v>1996.048</v>
      </c>
      <c r="G226" s="445">
        <f>G227</f>
        <v>2063.9479999999999</v>
      </c>
    </row>
    <row r="227" spans="1:7" s="146" customFormat="1" ht="24" x14ac:dyDescent="0.2">
      <c r="A227" s="340" t="s">
        <v>147</v>
      </c>
      <c r="B227" s="319" t="s">
        <v>265</v>
      </c>
      <c r="C227" s="319" t="s">
        <v>148</v>
      </c>
      <c r="D227" s="257"/>
      <c r="E227" s="257"/>
      <c r="F227" s="445">
        <f>F228</f>
        <v>1996.048</v>
      </c>
      <c r="G227" s="445">
        <f>G228</f>
        <v>2063.9479999999999</v>
      </c>
    </row>
    <row r="228" spans="1:7" s="146" customFormat="1" ht="24" x14ac:dyDescent="0.2">
      <c r="A228" s="341" t="s">
        <v>266</v>
      </c>
      <c r="B228" s="319" t="s">
        <v>265</v>
      </c>
      <c r="C228" s="319" t="s">
        <v>148</v>
      </c>
      <c r="D228" s="257" t="s">
        <v>59</v>
      </c>
      <c r="E228" s="257" t="s">
        <v>267</v>
      </c>
      <c r="F228" s="445">
        <v>1996.048</v>
      </c>
      <c r="G228" s="445">
        <v>2063.9479999999999</v>
      </c>
    </row>
    <row r="229" spans="1:7" s="146" customFormat="1" ht="24" x14ac:dyDescent="0.2">
      <c r="A229" s="341" t="s">
        <v>36</v>
      </c>
      <c r="B229" s="319" t="s">
        <v>265</v>
      </c>
      <c r="C229" s="319" t="s">
        <v>139</v>
      </c>
      <c r="D229" s="257"/>
      <c r="E229" s="257"/>
      <c r="F229" s="445">
        <f>F230</f>
        <v>61.052</v>
      </c>
      <c r="G229" s="445">
        <f>G230</f>
        <v>61.052</v>
      </c>
    </row>
    <row r="230" spans="1:7" s="146" customFormat="1" ht="24" x14ac:dyDescent="0.2">
      <c r="A230" s="340" t="s">
        <v>140</v>
      </c>
      <c r="B230" s="319" t="s">
        <v>265</v>
      </c>
      <c r="C230" s="319" t="s">
        <v>141</v>
      </c>
      <c r="D230" s="257"/>
      <c r="E230" s="257"/>
      <c r="F230" s="445">
        <f>F231</f>
        <v>61.052</v>
      </c>
      <c r="G230" s="445">
        <f>G231</f>
        <v>61.052</v>
      </c>
    </row>
    <row r="231" spans="1:7" s="146" customFormat="1" ht="24" x14ac:dyDescent="0.2">
      <c r="A231" s="341" t="s">
        <v>266</v>
      </c>
      <c r="B231" s="319" t="s">
        <v>265</v>
      </c>
      <c r="C231" s="319" t="s">
        <v>141</v>
      </c>
      <c r="D231" s="257" t="s">
        <v>59</v>
      </c>
      <c r="E231" s="257" t="s">
        <v>267</v>
      </c>
      <c r="F231" s="445">
        <v>61.052</v>
      </c>
      <c r="G231" s="445">
        <v>61.052</v>
      </c>
    </row>
    <row r="232" spans="1:7" s="146" customFormat="1" ht="36" x14ac:dyDescent="0.2">
      <c r="A232" s="342" t="s">
        <v>268</v>
      </c>
      <c r="B232" s="257" t="s">
        <v>269</v>
      </c>
      <c r="C232" s="257"/>
      <c r="D232" s="257"/>
      <c r="E232" s="257"/>
      <c r="F232" s="444">
        <f>F234+F237</f>
        <v>10.7</v>
      </c>
      <c r="G232" s="444">
        <f>G234+G237</f>
        <v>10.7</v>
      </c>
    </row>
    <row r="233" spans="1:7" s="146" customFormat="1" ht="60" hidden="1" x14ac:dyDescent="0.2">
      <c r="A233" s="339" t="s">
        <v>145</v>
      </c>
      <c r="B233" s="257" t="s">
        <v>269</v>
      </c>
      <c r="C233" s="257" t="s">
        <v>146</v>
      </c>
      <c r="D233" s="257"/>
      <c r="E233" s="257"/>
      <c r="F233" s="444">
        <f>F234</f>
        <v>0</v>
      </c>
      <c r="G233" s="444">
        <f>G234</f>
        <v>0</v>
      </c>
    </row>
    <row r="234" spans="1:7" s="146" customFormat="1" ht="24" hidden="1" x14ac:dyDescent="0.2">
      <c r="A234" s="340" t="s">
        <v>147</v>
      </c>
      <c r="B234" s="257" t="s">
        <v>269</v>
      </c>
      <c r="C234" s="319" t="s">
        <v>148</v>
      </c>
      <c r="D234" s="257"/>
      <c r="E234" s="257"/>
      <c r="F234" s="444">
        <f>F235</f>
        <v>0</v>
      </c>
      <c r="G234" s="444">
        <f>G235</f>
        <v>0</v>
      </c>
    </row>
    <row r="235" spans="1:7" s="146" customFormat="1" ht="24" hidden="1" x14ac:dyDescent="0.2">
      <c r="A235" s="341" t="s">
        <v>266</v>
      </c>
      <c r="B235" s="257" t="s">
        <v>269</v>
      </c>
      <c r="C235" s="319" t="s">
        <v>148</v>
      </c>
      <c r="D235" s="257" t="s">
        <v>59</v>
      </c>
      <c r="E235" s="257" t="s">
        <v>267</v>
      </c>
      <c r="F235" s="444">
        <v>0</v>
      </c>
      <c r="G235" s="444">
        <v>0</v>
      </c>
    </row>
    <row r="236" spans="1:7" s="146" customFormat="1" ht="24" x14ac:dyDescent="0.2">
      <c r="A236" s="341" t="s">
        <v>36</v>
      </c>
      <c r="B236" s="257" t="s">
        <v>269</v>
      </c>
      <c r="C236" s="319" t="s">
        <v>139</v>
      </c>
      <c r="D236" s="257"/>
      <c r="E236" s="257"/>
      <c r="F236" s="444">
        <f>F237</f>
        <v>10.7</v>
      </c>
      <c r="G236" s="444">
        <f>G237</f>
        <v>10.7</v>
      </c>
    </row>
    <row r="237" spans="1:7" s="146" customFormat="1" ht="24" x14ac:dyDescent="0.2">
      <c r="A237" s="340" t="s">
        <v>140</v>
      </c>
      <c r="B237" s="257" t="s">
        <v>269</v>
      </c>
      <c r="C237" s="319" t="s">
        <v>141</v>
      </c>
      <c r="D237" s="257"/>
      <c r="E237" s="257"/>
      <c r="F237" s="444">
        <f>F238</f>
        <v>10.7</v>
      </c>
      <c r="G237" s="444">
        <f>G238</f>
        <v>10.7</v>
      </c>
    </row>
    <row r="238" spans="1:7" s="146" customFormat="1" ht="24" x14ac:dyDescent="0.2">
      <c r="A238" s="341" t="s">
        <v>266</v>
      </c>
      <c r="B238" s="257" t="s">
        <v>269</v>
      </c>
      <c r="C238" s="319" t="s">
        <v>141</v>
      </c>
      <c r="D238" s="257" t="s">
        <v>59</v>
      </c>
      <c r="E238" s="257" t="s">
        <v>267</v>
      </c>
      <c r="F238" s="444">
        <v>10.7</v>
      </c>
      <c r="G238" s="444">
        <v>10.7</v>
      </c>
    </row>
    <row r="239" spans="1:7" s="146" customFormat="1" ht="51" x14ac:dyDescent="0.2">
      <c r="A239" s="267" t="s">
        <v>158</v>
      </c>
      <c r="B239" s="257" t="s">
        <v>159</v>
      </c>
      <c r="C239" s="257"/>
      <c r="D239" s="257"/>
      <c r="E239" s="257"/>
      <c r="F239" s="445">
        <f>SUM(F240)</f>
        <v>1658.999</v>
      </c>
      <c r="G239" s="445">
        <f>SUM(G240)</f>
        <v>1658.999</v>
      </c>
    </row>
    <row r="240" spans="1:7" s="146" customFormat="1" ht="12.75" x14ac:dyDescent="0.2">
      <c r="A240" s="267" t="s">
        <v>16</v>
      </c>
      <c r="B240" s="257" t="s">
        <v>160</v>
      </c>
      <c r="C240" s="257"/>
      <c r="D240" s="257"/>
      <c r="E240" s="257"/>
      <c r="F240" s="445">
        <f>SUM(F241)</f>
        <v>1658.999</v>
      </c>
      <c r="G240" s="445">
        <f>SUM(G241)</f>
        <v>1658.999</v>
      </c>
    </row>
    <row r="241" spans="1:7" s="146" customFormat="1" ht="38.25" x14ac:dyDescent="0.2">
      <c r="A241" s="267" t="s">
        <v>161</v>
      </c>
      <c r="B241" s="257" t="s">
        <v>162</v>
      </c>
      <c r="C241" s="257"/>
      <c r="D241" s="257"/>
      <c r="E241" s="257"/>
      <c r="F241" s="445">
        <f t="shared" ref="F241:G243" si="17">F242</f>
        <v>1658.999</v>
      </c>
      <c r="G241" s="445">
        <f t="shared" si="17"/>
        <v>1658.999</v>
      </c>
    </row>
    <row r="242" spans="1:7" s="146" customFormat="1" ht="51" x14ac:dyDescent="0.2">
      <c r="A242" s="267" t="s">
        <v>479</v>
      </c>
      <c r="B242" s="257" t="s">
        <v>162</v>
      </c>
      <c r="C242" s="257" t="s">
        <v>146</v>
      </c>
      <c r="D242" s="257"/>
      <c r="E242" s="257"/>
      <c r="F242" s="445">
        <f t="shared" si="17"/>
        <v>1658.999</v>
      </c>
      <c r="G242" s="445">
        <f t="shared" si="17"/>
        <v>1658.999</v>
      </c>
    </row>
    <row r="243" spans="1:7" s="146" customFormat="1" ht="25.5" x14ac:dyDescent="0.2">
      <c r="A243" s="205" t="s">
        <v>147</v>
      </c>
      <c r="B243" s="257" t="s">
        <v>162</v>
      </c>
      <c r="C243" s="257" t="s">
        <v>148</v>
      </c>
      <c r="D243" s="257"/>
      <c r="E243" s="257"/>
      <c r="F243" s="445">
        <f t="shared" si="17"/>
        <v>1658.999</v>
      </c>
      <c r="G243" s="445">
        <f t="shared" si="17"/>
        <v>1658.999</v>
      </c>
    </row>
    <row r="244" spans="1:7" s="146" customFormat="1" ht="38.25" x14ac:dyDescent="0.2">
      <c r="A244" s="267" t="s">
        <v>149</v>
      </c>
      <c r="B244" s="257" t="s">
        <v>162</v>
      </c>
      <c r="C244" s="257" t="s">
        <v>148</v>
      </c>
      <c r="D244" s="257" t="s">
        <v>35</v>
      </c>
      <c r="E244" s="257" t="s">
        <v>47</v>
      </c>
      <c r="F244" s="445">
        <v>1658.999</v>
      </c>
      <c r="G244" s="445">
        <v>1658.999</v>
      </c>
    </row>
    <row r="245" spans="1:7" s="146" customFormat="1" ht="25.5" x14ac:dyDescent="0.2">
      <c r="A245" s="262" t="s">
        <v>163</v>
      </c>
      <c r="B245" s="263" t="s">
        <v>164</v>
      </c>
      <c r="C245" s="263"/>
      <c r="D245" s="257"/>
      <c r="E245" s="257"/>
      <c r="F245" s="442">
        <f t="shared" ref="F245:G247" si="18">SUM(F246)</f>
        <v>2758.7269999999999</v>
      </c>
      <c r="G245" s="442">
        <f t="shared" si="18"/>
        <v>2811.2289999999998</v>
      </c>
    </row>
    <row r="246" spans="1:7" s="146" customFormat="1" ht="13.5" x14ac:dyDescent="0.2">
      <c r="A246" s="259" t="s">
        <v>16</v>
      </c>
      <c r="B246" s="260" t="s">
        <v>165</v>
      </c>
      <c r="C246" s="260"/>
      <c r="D246" s="260"/>
      <c r="E246" s="260"/>
      <c r="F246" s="446">
        <f t="shared" si="18"/>
        <v>2758.7269999999999</v>
      </c>
      <c r="G246" s="446">
        <f t="shared" si="18"/>
        <v>2811.2289999999998</v>
      </c>
    </row>
    <row r="247" spans="1:7" s="146" customFormat="1" ht="12.75" x14ac:dyDescent="0.2">
      <c r="A247" s="264" t="s">
        <v>16</v>
      </c>
      <c r="B247" s="265" t="s">
        <v>166</v>
      </c>
      <c r="C247" s="265"/>
      <c r="D247" s="265"/>
      <c r="E247" s="265"/>
      <c r="F247" s="443">
        <f t="shared" si="18"/>
        <v>2758.7269999999999</v>
      </c>
      <c r="G247" s="443">
        <f t="shared" si="18"/>
        <v>2811.2289999999998</v>
      </c>
    </row>
    <row r="248" spans="1:7" s="146" customFormat="1" ht="12.75" x14ac:dyDescent="0.2">
      <c r="A248" s="267" t="s">
        <v>167</v>
      </c>
      <c r="B248" s="257" t="s">
        <v>168</v>
      </c>
      <c r="C248" s="257"/>
      <c r="D248" s="257"/>
      <c r="E248" s="257"/>
      <c r="F248" s="444">
        <f>F251+F252</f>
        <v>2758.7269999999999</v>
      </c>
      <c r="G248" s="444">
        <f>G251+G252</f>
        <v>2811.2289999999998</v>
      </c>
    </row>
    <row r="249" spans="1:7" s="146" customFormat="1" ht="25.5" x14ac:dyDescent="0.2">
      <c r="A249" s="318" t="s">
        <v>36</v>
      </c>
      <c r="B249" s="257" t="s">
        <v>168</v>
      </c>
      <c r="C249" s="257" t="s">
        <v>139</v>
      </c>
      <c r="D249" s="257"/>
      <c r="E249" s="257"/>
      <c r="F249" s="444">
        <f>F250</f>
        <v>2697.7269999999999</v>
      </c>
      <c r="G249" s="444">
        <f>G250</f>
        <v>2750.2289999999998</v>
      </c>
    </row>
    <row r="250" spans="1:7" s="146" customFormat="1" ht="25.5" x14ac:dyDescent="0.2">
      <c r="A250" s="205" t="s">
        <v>140</v>
      </c>
      <c r="B250" s="257" t="s">
        <v>168</v>
      </c>
      <c r="C250" s="257" t="s">
        <v>141</v>
      </c>
      <c r="D250" s="257"/>
      <c r="E250" s="257"/>
      <c r="F250" s="444">
        <f>F251</f>
        <v>2697.7269999999999</v>
      </c>
      <c r="G250" s="444">
        <f>G251</f>
        <v>2750.2289999999998</v>
      </c>
    </row>
    <row r="251" spans="1:7" s="146" customFormat="1" ht="12.75" x14ac:dyDescent="0.2">
      <c r="A251" s="267" t="s">
        <v>169</v>
      </c>
      <c r="B251" s="257" t="s">
        <v>168</v>
      </c>
      <c r="C251" s="257" t="s">
        <v>141</v>
      </c>
      <c r="D251" s="257" t="s">
        <v>35</v>
      </c>
      <c r="E251" s="257" t="s">
        <v>170</v>
      </c>
      <c r="F251" s="444">
        <v>2697.7269999999999</v>
      </c>
      <c r="G251" s="444">
        <v>2750.2289999999998</v>
      </c>
    </row>
    <row r="252" spans="1:7" s="146" customFormat="1" ht="12.75" x14ac:dyDescent="0.2">
      <c r="A252" s="209" t="s">
        <v>38</v>
      </c>
      <c r="B252" s="257" t="s">
        <v>168</v>
      </c>
      <c r="C252" s="34" t="s">
        <v>150</v>
      </c>
      <c r="D252" s="34"/>
      <c r="E252" s="34"/>
      <c r="F252" s="444">
        <f>F253</f>
        <v>61</v>
      </c>
      <c r="G252" s="444">
        <f>G253</f>
        <v>61</v>
      </c>
    </row>
    <row r="253" spans="1:7" s="146" customFormat="1" ht="12.75" x14ac:dyDescent="0.2">
      <c r="A253" s="205" t="s">
        <v>151</v>
      </c>
      <c r="B253" s="257" t="s">
        <v>168</v>
      </c>
      <c r="C253" s="34" t="s">
        <v>152</v>
      </c>
      <c r="D253" s="34"/>
      <c r="E253" s="34"/>
      <c r="F253" s="444">
        <f>F254</f>
        <v>61</v>
      </c>
      <c r="G253" s="444">
        <f>G254</f>
        <v>61</v>
      </c>
    </row>
    <row r="254" spans="1:7" s="146" customFormat="1" ht="12.75" x14ac:dyDescent="0.2">
      <c r="A254" s="267" t="s">
        <v>169</v>
      </c>
      <c r="B254" s="257" t="s">
        <v>168</v>
      </c>
      <c r="C254" s="34" t="s">
        <v>152</v>
      </c>
      <c r="D254" s="34" t="s">
        <v>35</v>
      </c>
      <c r="E254" s="34" t="s">
        <v>170</v>
      </c>
      <c r="F254" s="444">
        <v>61</v>
      </c>
      <c r="G254" s="444">
        <v>61</v>
      </c>
    </row>
    <row r="255" spans="1:7" s="146" customFormat="1" ht="38.25" x14ac:dyDescent="0.2">
      <c r="A255" s="262" t="s">
        <v>171</v>
      </c>
      <c r="B255" s="263" t="s">
        <v>172</v>
      </c>
      <c r="C255" s="263"/>
      <c r="D255" s="263"/>
      <c r="E255" s="263"/>
      <c r="F255" s="442">
        <f>F256</f>
        <v>8568.9</v>
      </c>
      <c r="G255" s="442">
        <f>G256</f>
        <v>8353.5</v>
      </c>
    </row>
    <row r="256" spans="1:7" s="146" customFormat="1" ht="13.5" x14ac:dyDescent="0.2">
      <c r="A256" s="259" t="s">
        <v>16</v>
      </c>
      <c r="B256" s="260" t="s">
        <v>173</v>
      </c>
      <c r="C256" s="260"/>
      <c r="D256" s="260"/>
      <c r="E256" s="260"/>
      <c r="F256" s="446">
        <f>F257</f>
        <v>8568.9</v>
      </c>
      <c r="G256" s="446">
        <f>G257</f>
        <v>8353.5</v>
      </c>
    </row>
    <row r="257" spans="1:7" s="146" customFormat="1" ht="12.75" x14ac:dyDescent="0.2">
      <c r="A257" s="264" t="s">
        <v>16</v>
      </c>
      <c r="B257" s="265" t="s">
        <v>174</v>
      </c>
      <c r="C257" s="265"/>
      <c r="D257" s="265"/>
      <c r="E257" s="265"/>
      <c r="F257" s="443">
        <f>F262+F275+F279+F283+F287+F291+F295+F258+F299+F266</f>
        <v>8568.9</v>
      </c>
      <c r="G257" s="443">
        <f>G262+G275+G279+G283+G287+G291+G295+G258+G299+G266</f>
        <v>8353.5</v>
      </c>
    </row>
    <row r="258" spans="1:7" s="146" customFormat="1" ht="12.75" x14ac:dyDescent="0.2">
      <c r="A258" s="267" t="s">
        <v>196</v>
      </c>
      <c r="B258" s="257" t="s">
        <v>197</v>
      </c>
      <c r="C258" s="257"/>
      <c r="D258" s="257"/>
      <c r="E258" s="257"/>
      <c r="F258" s="444">
        <f>F260</f>
        <v>1485.9</v>
      </c>
      <c r="G258" s="444">
        <f>G260</f>
        <v>1485.9</v>
      </c>
    </row>
    <row r="259" spans="1:7" s="146" customFormat="1" ht="12.75" x14ac:dyDescent="0.2">
      <c r="A259" s="267" t="s">
        <v>56</v>
      </c>
      <c r="B259" s="257" t="s">
        <v>197</v>
      </c>
      <c r="C259" s="257" t="s">
        <v>198</v>
      </c>
      <c r="D259" s="257"/>
      <c r="E259" s="257"/>
      <c r="F259" s="444">
        <f>F260</f>
        <v>1485.9</v>
      </c>
      <c r="G259" s="444">
        <f>G260</f>
        <v>1485.9</v>
      </c>
    </row>
    <row r="260" spans="1:7" s="146" customFormat="1" ht="25.5" x14ac:dyDescent="0.2">
      <c r="A260" s="343" t="s">
        <v>57</v>
      </c>
      <c r="B260" s="257" t="s">
        <v>197</v>
      </c>
      <c r="C260" s="257" t="s">
        <v>199</v>
      </c>
      <c r="D260" s="257"/>
      <c r="E260" s="257"/>
      <c r="F260" s="444">
        <f>F261</f>
        <v>1485.9</v>
      </c>
      <c r="G260" s="444">
        <f>G261</f>
        <v>1485.9</v>
      </c>
    </row>
    <row r="261" spans="1:7" s="146" customFormat="1" ht="12.75" x14ac:dyDescent="0.2">
      <c r="A261" s="38" t="s">
        <v>200</v>
      </c>
      <c r="B261" s="257" t="s">
        <v>197</v>
      </c>
      <c r="C261" s="257" t="s">
        <v>199</v>
      </c>
      <c r="D261" s="257" t="s">
        <v>201</v>
      </c>
      <c r="E261" s="257" t="s">
        <v>35</v>
      </c>
      <c r="F261" s="444">
        <v>1485.9</v>
      </c>
      <c r="G261" s="444">
        <v>1485.9</v>
      </c>
    </row>
    <row r="262" spans="1:7" s="146" customFormat="1" ht="38.25" x14ac:dyDescent="0.2">
      <c r="A262" s="267" t="s">
        <v>175</v>
      </c>
      <c r="B262" s="257" t="s">
        <v>176</v>
      </c>
      <c r="C262" s="257"/>
      <c r="D262" s="257"/>
      <c r="E262" s="257"/>
      <c r="F262" s="444">
        <f t="shared" ref="F262:G264" si="19">F263</f>
        <v>1000</v>
      </c>
      <c r="G262" s="444">
        <f t="shared" si="19"/>
        <v>1000</v>
      </c>
    </row>
    <row r="263" spans="1:7" s="146" customFormat="1" ht="12.75" x14ac:dyDescent="0.2">
      <c r="A263" s="318" t="s">
        <v>38</v>
      </c>
      <c r="B263" s="257" t="s">
        <v>176</v>
      </c>
      <c r="C263" s="257" t="s">
        <v>150</v>
      </c>
      <c r="D263" s="257"/>
      <c r="E263" s="257"/>
      <c r="F263" s="444">
        <f t="shared" si="19"/>
        <v>1000</v>
      </c>
      <c r="G263" s="444">
        <f t="shared" si="19"/>
        <v>1000</v>
      </c>
    </row>
    <row r="264" spans="1:7" s="146" customFormat="1" ht="12.75" x14ac:dyDescent="0.2">
      <c r="A264" s="205" t="s">
        <v>177</v>
      </c>
      <c r="B264" s="257" t="s">
        <v>176</v>
      </c>
      <c r="C264" s="257" t="s">
        <v>178</v>
      </c>
      <c r="D264" s="257"/>
      <c r="E264" s="257"/>
      <c r="F264" s="444">
        <f t="shared" si="19"/>
        <v>1000</v>
      </c>
      <c r="G264" s="444">
        <f t="shared" si="19"/>
        <v>1000</v>
      </c>
    </row>
    <row r="265" spans="1:7" s="146" customFormat="1" ht="12.75" x14ac:dyDescent="0.2">
      <c r="A265" s="267" t="s">
        <v>179</v>
      </c>
      <c r="B265" s="257" t="s">
        <v>176</v>
      </c>
      <c r="C265" s="257" t="s">
        <v>178</v>
      </c>
      <c r="D265" s="257" t="s">
        <v>35</v>
      </c>
      <c r="E265" s="257" t="s">
        <v>34</v>
      </c>
      <c r="F265" s="444">
        <v>1000</v>
      </c>
      <c r="G265" s="444">
        <v>1000</v>
      </c>
    </row>
    <row r="266" spans="1:7" s="146" customFormat="1" ht="25.5" x14ac:dyDescent="0.2">
      <c r="A266" s="267" t="s">
        <v>180</v>
      </c>
      <c r="B266" s="257" t="s">
        <v>181</v>
      </c>
      <c r="C266" s="257"/>
      <c r="D266" s="257"/>
      <c r="E266" s="257"/>
      <c r="F266" s="444">
        <f>F267+F273</f>
        <v>1497.8</v>
      </c>
      <c r="G266" s="444">
        <f>G267+G273</f>
        <v>1549.6000000000001</v>
      </c>
    </row>
    <row r="267" spans="1:7" s="146" customFormat="1" ht="51" x14ac:dyDescent="0.2">
      <c r="A267" s="267" t="s">
        <v>479</v>
      </c>
      <c r="B267" s="257" t="s">
        <v>181</v>
      </c>
      <c r="C267" s="257" t="s">
        <v>146</v>
      </c>
      <c r="D267" s="257"/>
      <c r="E267" s="257"/>
      <c r="F267" s="444">
        <f>F268</f>
        <v>1497.8</v>
      </c>
      <c r="G267" s="444">
        <f>G268</f>
        <v>1549.6000000000001</v>
      </c>
    </row>
    <row r="268" spans="1:7" s="146" customFormat="1" ht="25.5" x14ac:dyDescent="0.2">
      <c r="A268" s="205" t="s">
        <v>147</v>
      </c>
      <c r="B268" s="257" t="s">
        <v>181</v>
      </c>
      <c r="C268" s="257" t="s">
        <v>148</v>
      </c>
      <c r="D268" s="257"/>
      <c r="E268" s="257"/>
      <c r="F268" s="444">
        <f>F269</f>
        <v>1497.8</v>
      </c>
      <c r="G268" s="444">
        <f>G269</f>
        <v>1549.6000000000001</v>
      </c>
    </row>
    <row r="269" spans="1:7" s="146" customFormat="1" ht="20.25" customHeight="1" x14ac:dyDescent="0.2">
      <c r="A269" s="267" t="s">
        <v>182</v>
      </c>
      <c r="B269" s="257" t="s">
        <v>181</v>
      </c>
      <c r="C269" s="257" t="s">
        <v>148</v>
      </c>
      <c r="D269" s="257" t="s">
        <v>112</v>
      </c>
      <c r="E269" s="257" t="s">
        <v>59</v>
      </c>
      <c r="F269" s="444">
        <f>1486.7+11.1</f>
        <v>1497.8</v>
      </c>
      <c r="G269" s="444">
        <f>1486.7+62.9</f>
        <v>1549.6000000000001</v>
      </c>
    </row>
    <row r="270" spans="1:7" s="4" customFormat="1" ht="63.75" hidden="1" x14ac:dyDescent="0.25">
      <c r="A270" s="267" t="s">
        <v>145</v>
      </c>
      <c r="B270" s="257" t="s">
        <v>181</v>
      </c>
      <c r="C270" s="257" t="s">
        <v>139</v>
      </c>
      <c r="D270" s="257"/>
      <c r="E270" s="257"/>
      <c r="F270" s="444">
        <f>F271</f>
        <v>0</v>
      </c>
      <c r="G270" s="444">
        <f>G271</f>
        <v>0</v>
      </c>
    </row>
    <row r="271" spans="1:7" s="4" customFormat="1" ht="25.5" hidden="1" x14ac:dyDescent="0.25">
      <c r="A271" s="205" t="s">
        <v>147</v>
      </c>
      <c r="B271" s="257" t="s">
        <v>181</v>
      </c>
      <c r="C271" s="257" t="s">
        <v>141</v>
      </c>
      <c r="D271" s="257"/>
      <c r="E271" s="257"/>
      <c r="F271" s="444">
        <f>F272</f>
        <v>0</v>
      </c>
      <c r="G271" s="444">
        <f>G272</f>
        <v>0</v>
      </c>
    </row>
    <row r="272" spans="1:7" s="4" customFormat="1" ht="15.75" hidden="1" x14ac:dyDescent="0.25">
      <c r="A272" s="267" t="s">
        <v>182</v>
      </c>
      <c r="B272" s="257" t="s">
        <v>181</v>
      </c>
      <c r="C272" s="257" t="s">
        <v>141</v>
      </c>
      <c r="D272" s="257" t="s">
        <v>112</v>
      </c>
      <c r="E272" s="257" t="s">
        <v>59</v>
      </c>
      <c r="F272" s="444">
        <v>0</v>
      </c>
      <c r="G272" s="444">
        <v>0</v>
      </c>
    </row>
    <row r="273" spans="1:7" s="4" customFormat="1" ht="25.5" hidden="1" x14ac:dyDescent="0.25">
      <c r="A273" s="205" t="s">
        <v>140</v>
      </c>
      <c r="B273" s="257" t="s">
        <v>181</v>
      </c>
      <c r="C273" s="257" t="s">
        <v>141</v>
      </c>
      <c r="D273" s="257"/>
      <c r="E273" s="257"/>
      <c r="F273" s="444">
        <f>F274</f>
        <v>0</v>
      </c>
      <c r="G273" s="444">
        <v>0</v>
      </c>
    </row>
    <row r="274" spans="1:7" s="4" customFormat="1" ht="39" hidden="1" customHeight="1" x14ac:dyDescent="0.25">
      <c r="A274" s="267" t="s">
        <v>182</v>
      </c>
      <c r="B274" s="257" t="s">
        <v>181</v>
      </c>
      <c r="C274" s="257" t="s">
        <v>141</v>
      </c>
      <c r="D274" s="257" t="s">
        <v>112</v>
      </c>
      <c r="E274" s="257" t="s">
        <v>59</v>
      </c>
      <c r="F274" s="444">
        <v>0</v>
      </c>
      <c r="G274" s="444">
        <v>0</v>
      </c>
    </row>
    <row r="275" spans="1:7" s="146" customFormat="1" ht="35.25" customHeight="1" x14ac:dyDescent="0.2">
      <c r="A275" s="267" t="s">
        <v>183</v>
      </c>
      <c r="B275" s="257" t="s">
        <v>184</v>
      </c>
      <c r="C275" s="257"/>
      <c r="D275" s="257"/>
      <c r="E275" s="257"/>
      <c r="F275" s="444">
        <f>F277</f>
        <v>200</v>
      </c>
      <c r="G275" s="444">
        <f>G277</f>
        <v>200</v>
      </c>
    </row>
    <row r="276" spans="1:7" s="146" customFormat="1" ht="37.5" customHeight="1" x14ac:dyDescent="0.2">
      <c r="A276" s="318" t="s">
        <v>36</v>
      </c>
      <c r="B276" s="257" t="s">
        <v>184</v>
      </c>
      <c r="C276" s="257" t="s">
        <v>139</v>
      </c>
      <c r="D276" s="257"/>
      <c r="E276" s="257"/>
      <c r="F276" s="444">
        <f>F277</f>
        <v>200</v>
      </c>
      <c r="G276" s="444">
        <f>G277</f>
        <v>200</v>
      </c>
    </row>
    <row r="277" spans="1:7" s="146" customFormat="1" ht="28.5" customHeight="1" x14ac:dyDescent="0.2">
      <c r="A277" s="205" t="s">
        <v>140</v>
      </c>
      <c r="B277" s="257" t="s">
        <v>184</v>
      </c>
      <c r="C277" s="257" t="s">
        <v>141</v>
      </c>
      <c r="D277" s="257"/>
      <c r="E277" s="257"/>
      <c r="F277" s="444">
        <f>F278</f>
        <v>200</v>
      </c>
      <c r="G277" s="444">
        <f>G278</f>
        <v>200</v>
      </c>
    </row>
    <row r="278" spans="1:7" s="146" customFormat="1" ht="28.5" customHeight="1" x14ac:dyDescent="0.2">
      <c r="A278" s="267" t="s">
        <v>46</v>
      </c>
      <c r="B278" s="257" t="s">
        <v>184</v>
      </c>
      <c r="C278" s="257" t="s">
        <v>141</v>
      </c>
      <c r="D278" s="257" t="s">
        <v>47</v>
      </c>
      <c r="E278" s="257" t="s">
        <v>48</v>
      </c>
      <c r="F278" s="444">
        <v>200</v>
      </c>
      <c r="G278" s="444">
        <v>200</v>
      </c>
    </row>
    <row r="279" spans="1:7" s="146" customFormat="1" ht="12.75" x14ac:dyDescent="0.2">
      <c r="A279" s="267" t="s">
        <v>185</v>
      </c>
      <c r="B279" s="257" t="s">
        <v>186</v>
      </c>
      <c r="C279" s="257"/>
      <c r="D279" s="257"/>
      <c r="E279" s="257"/>
      <c r="F279" s="444">
        <f t="shared" ref="F279:G281" si="20">F280</f>
        <v>400</v>
      </c>
      <c r="G279" s="444">
        <f t="shared" si="20"/>
        <v>400</v>
      </c>
    </row>
    <row r="280" spans="1:7" s="146" customFormat="1" ht="25.5" x14ac:dyDescent="0.2">
      <c r="A280" s="318" t="s">
        <v>36</v>
      </c>
      <c r="B280" s="257" t="s">
        <v>186</v>
      </c>
      <c r="C280" s="257" t="s">
        <v>139</v>
      </c>
      <c r="D280" s="257"/>
      <c r="E280" s="257"/>
      <c r="F280" s="444">
        <f t="shared" si="20"/>
        <v>400</v>
      </c>
      <c r="G280" s="444">
        <f t="shared" si="20"/>
        <v>400</v>
      </c>
    </row>
    <row r="281" spans="1:7" s="146" customFormat="1" ht="25.5" x14ac:dyDescent="0.2">
      <c r="A281" s="205" t="s">
        <v>140</v>
      </c>
      <c r="B281" s="257" t="s">
        <v>186</v>
      </c>
      <c r="C281" s="257" t="s">
        <v>141</v>
      </c>
      <c r="D281" s="257"/>
      <c r="E281" s="257"/>
      <c r="F281" s="444">
        <f t="shared" si="20"/>
        <v>400</v>
      </c>
      <c r="G281" s="444">
        <f t="shared" si="20"/>
        <v>400</v>
      </c>
    </row>
    <row r="282" spans="1:7" s="146" customFormat="1" ht="12.75" x14ac:dyDescent="0.2">
      <c r="A282" s="267" t="s">
        <v>46</v>
      </c>
      <c r="B282" s="257" t="s">
        <v>186</v>
      </c>
      <c r="C282" s="257" t="s">
        <v>141</v>
      </c>
      <c r="D282" s="257" t="s">
        <v>47</v>
      </c>
      <c r="E282" s="257" t="s">
        <v>48</v>
      </c>
      <c r="F282" s="444">
        <v>400</v>
      </c>
      <c r="G282" s="444">
        <v>400</v>
      </c>
    </row>
    <row r="283" spans="1:7" s="146" customFormat="1" ht="38.25" customHeight="1" x14ac:dyDescent="0.2">
      <c r="A283" s="267" t="s">
        <v>187</v>
      </c>
      <c r="B283" s="257" t="s">
        <v>188</v>
      </c>
      <c r="C283" s="257"/>
      <c r="D283" s="257"/>
      <c r="E283" s="257"/>
      <c r="F283" s="444">
        <f>F285</f>
        <v>400</v>
      </c>
      <c r="G283" s="444">
        <f>G285</f>
        <v>400</v>
      </c>
    </row>
    <row r="284" spans="1:7" s="146" customFormat="1" ht="39" customHeight="1" x14ac:dyDescent="0.2">
      <c r="A284" s="318" t="s">
        <v>36</v>
      </c>
      <c r="B284" s="257" t="s">
        <v>188</v>
      </c>
      <c r="C284" s="257" t="s">
        <v>139</v>
      </c>
      <c r="D284" s="257"/>
      <c r="E284" s="257"/>
      <c r="F284" s="444">
        <f>F285</f>
        <v>400</v>
      </c>
      <c r="G284" s="444">
        <f>G285</f>
        <v>400</v>
      </c>
    </row>
    <row r="285" spans="1:7" s="146" customFormat="1" ht="29.25" customHeight="1" x14ac:dyDescent="0.2">
      <c r="A285" s="205" t="s">
        <v>140</v>
      </c>
      <c r="B285" s="257" t="s">
        <v>188</v>
      </c>
      <c r="C285" s="257" t="s">
        <v>141</v>
      </c>
      <c r="D285" s="257"/>
      <c r="E285" s="257"/>
      <c r="F285" s="444">
        <f>F286</f>
        <v>400</v>
      </c>
      <c r="G285" s="444">
        <f>G286</f>
        <v>400</v>
      </c>
    </row>
    <row r="286" spans="1:7" s="146" customFormat="1" ht="29.25" customHeight="1" x14ac:dyDescent="0.2">
      <c r="A286" s="267" t="s">
        <v>46</v>
      </c>
      <c r="B286" s="257" t="s">
        <v>188</v>
      </c>
      <c r="C286" s="257" t="s">
        <v>141</v>
      </c>
      <c r="D286" s="257" t="s">
        <v>47</v>
      </c>
      <c r="E286" s="257" t="s">
        <v>48</v>
      </c>
      <c r="F286" s="444">
        <v>400</v>
      </c>
      <c r="G286" s="444">
        <v>400</v>
      </c>
    </row>
    <row r="287" spans="1:7" s="146" customFormat="1" ht="25.5" x14ac:dyDescent="0.2">
      <c r="A287" s="267" t="s">
        <v>189</v>
      </c>
      <c r="B287" s="257" t="s">
        <v>190</v>
      </c>
      <c r="C287" s="257"/>
      <c r="D287" s="257"/>
      <c r="E287" s="257"/>
      <c r="F287" s="444">
        <f>F289</f>
        <v>2912.2</v>
      </c>
      <c r="G287" s="444">
        <f>G289</f>
        <v>2587.6999999999998</v>
      </c>
    </row>
    <row r="288" spans="1:7" s="146" customFormat="1" ht="25.5" x14ac:dyDescent="0.2">
      <c r="A288" s="318" t="s">
        <v>36</v>
      </c>
      <c r="B288" s="257" t="s">
        <v>190</v>
      </c>
      <c r="C288" s="257" t="s">
        <v>139</v>
      </c>
      <c r="D288" s="257"/>
      <c r="E288" s="257"/>
      <c r="F288" s="444">
        <f>F289</f>
        <v>2912.2</v>
      </c>
      <c r="G288" s="444">
        <f>G289</f>
        <v>2587.6999999999998</v>
      </c>
    </row>
    <row r="289" spans="1:7" s="146" customFormat="1" ht="25.5" x14ac:dyDescent="0.2">
      <c r="A289" s="205" t="s">
        <v>140</v>
      </c>
      <c r="B289" s="257" t="s">
        <v>190</v>
      </c>
      <c r="C289" s="257" t="s">
        <v>141</v>
      </c>
      <c r="D289" s="257"/>
      <c r="E289" s="257"/>
      <c r="F289" s="444">
        <f>F290</f>
        <v>2912.2</v>
      </c>
      <c r="G289" s="444">
        <f>G290</f>
        <v>2587.6999999999998</v>
      </c>
    </row>
    <row r="290" spans="1:7" s="146" customFormat="1" ht="27.75" customHeight="1" x14ac:dyDescent="0.2">
      <c r="A290" s="267" t="s">
        <v>191</v>
      </c>
      <c r="B290" s="257" t="s">
        <v>190</v>
      </c>
      <c r="C290" s="257" t="s">
        <v>141</v>
      </c>
      <c r="D290" s="257" t="s">
        <v>111</v>
      </c>
      <c r="E290" s="257" t="s">
        <v>35</v>
      </c>
      <c r="F290" s="444">
        <f>2959.2-47</f>
        <v>2912.2</v>
      </c>
      <c r="G290" s="444">
        <f>1101+1486.7</f>
        <v>2587.6999999999998</v>
      </c>
    </row>
    <row r="291" spans="1:7" s="146" customFormat="1" ht="27" customHeight="1" x14ac:dyDescent="0.2">
      <c r="A291" s="267" t="s">
        <v>192</v>
      </c>
      <c r="B291" s="257" t="s">
        <v>193</v>
      </c>
      <c r="C291" s="257"/>
      <c r="D291" s="257"/>
      <c r="E291" s="257"/>
      <c r="F291" s="444">
        <f>F293</f>
        <v>673</v>
      </c>
      <c r="G291" s="444">
        <f>G293</f>
        <v>730.3</v>
      </c>
    </row>
    <row r="292" spans="1:7" s="146" customFormat="1" ht="25.5" x14ac:dyDescent="0.2">
      <c r="A292" s="318" t="s">
        <v>36</v>
      </c>
      <c r="B292" s="257" t="s">
        <v>193</v>
      </c>
      <c r="C292" s="257" t="s">
        <v>139</v>
      </c>
      <c r="D292" s="257"/>
      <c r="E292" s="257"/>
      <c r="F292" s="444">
        <f>F293</f>
        <v>673</v>
      </c>
      <c r="G292" s="444">
        <f>G293</f>
        <v>730.3</v>
      </c>
    </row>
    <row r="293" spans="1:7" s="146" customFormat="1" ht="25.5" x14ac:dyDescent="0.2">
      <c r="A293" s="205" t="s">
        <v>140</v>
      </c>
      <c r="B293" s="257" t="s">
        <v>193</v>
      </c>
      <c r="C293" s="257" t="s">
        <v>141</v>
      </c>
      <c r="D293" s="257"/>
      <c r="E293" s="257"/>
      <c r="F293" s="444">
        <f>F294</f>
        <v>673</v>
      </c>
      <c r="G293" s="444">
        <f>G294</f>
        <v>730.3</v>
      </c>
    </row>
    <row r="294" spans="1:7" s="146" customFormat="1" ht="17.25" customHeight="1" x14ac:dyDescent="0.2">
      <c r="A294" s="267" t="s">
        <v>191</v>
      </c>
      <c r="B294" s="257" t="s">
        <v>193</v>
      </c>
      <c r="C294" s="257" t="s">
        <v>141</v>
      </c>
      <c r="D294" s="257" t="s">
        <v>111</v>
      </c>
      <c r="E294" s="257" t="s">
        <v>35</v>
      </c>
      <c r="F294" s="444">
        <v>673</v>
      </c>
      <c r="G294" s="444">
        <v>730.3</v>
      </c>
    </row>
    <row r="295" spans="1:7" s="146" customFormat="1" ht="38.25" hidden="1" x14ac:dyDescent="0.2">
      <c r="A295" s="328" t="s">
        <v>194</v>
      </c>
      <c r="B295" s="257" t="s">
        <v>195</v>
      </c>
      <c r="C295" s="257"/>
      <c r="D295" s="257"/>
      <c r="E295" s="257"/>
      <c r="F295" s="444">
        <f>F297</f>
        <v>0</v>
      </c>
      <c r="G295" s="444">
        <f>G297</f>
        <v>0</v>
      </c>
    </row>
    <row r="296" spans="1:7" s="146" customFormat="1" ht="25.5" hidden="1" x14ac:dyDescent="0.2">
      <c r="A296" s="318" t="s">
        <v>36</v>
      </c>
      <c r="B296" s="257" t="s">
        <v>195</v>
      </c>
      <c r="C296" s="257" t="s">
        <v>139</v>
      </c>
      <c r="D296" s="257"/>
      <c r="E296" s="257"/>
      <c r="F296" s="444">
        <f>F297</f>
        <v>0</v>
      </c>
      <c r="G296" s="444">
        <f>G297</f>
        <v>0</v>
      </c>
    </row>
    <row r="297" spans="1:7" s="146" customFormat="1" ht="25.5" hidden="1" x14ac:dyDescent="0.2">
      <c r="A297" s="205" t="s">
        <v>140</v>
      </c>
      <c r="B297" s="257" t="s">
        <v>195</v>
      </c>
      <c r="C297" s="257" t="s">
        <v>141</v>
      </c>
      <c r="D297" s="257"/>
      <c r="E297" s="257"/>
      <c r="F297" s="444">
        <f>F298</f>
        <v>0</v>
      </c>
      <c r="G297" s="444">
        <f>G298</f>
        <v>0</v>
      </c>
    </row>
    <row r="298" spans="1:7" s="146" customFormat="1" ht="18" hidden="1" customHeight="1" x14ac:dyDescent="0.2">
      <c r="A298" s="328" t="s">
        <v>110</v>
      </c>
      <c r="B298" s="257" t="s">
        <v>195</v>
      </c>
      <c r="C298" s="257" t="s">
        <v>141</v>
      </c>
      <c r="D298" s="257" t="s">
        <v>111</v>
      </c>
      <c r="E298" s="257" t="s">
        <v>112</v>
      </c>
      <c r="F298" s="444">
        <v>0</v>
      </c>
      <c r="G298" s="444">
        <v>0</v>
      </c>
    </row>
    <row r="299" spans="1:7" s="146" customFormat="1" ht="0.75" hidden="1" customHeight="1" x14ac:dyDescent="0.2">
      <c r="A299" s="213" t="s">
        <v>202</v>
      </c>
      <c r="B299" s="214" t="s">
        <v>203</v>
      </c>
      <c r="C299" s="214"/>
      <c r="D299" s="344"/>
      <c r="E299" s="344"/>
      <c r="F299" s="345">
        <f>F301</f>
        <v>0</v>
      </c>
      <c r="G299" s="345">
        <f>G301</f>
        <v>0</v>
      </c>
    </row>
    <row r="300" spans="1:7" s="146" customFormat="1" ht="25.5" hidden="1" x14ac:dyDescent="0.2">
      <c r="A300" s="318" t="s">
        <v>36</v>
      </c>
      <c r="B300" s="214" t="s">
        <v>203</v>
      </c>
      <c r="C300" s="214">
        <v>200</v>
      </c>
      <c r="D300" s="344"/>
      <c r="E300" s="344"/>
      <c r="F300" s="345">
        <f>F301</f>
        <v>0</v>
      </c>
      <c r="G300" s="345">
        <f>G301</f>
        <v>0</v>
      </c>
    </row>
    <row r="301" spans="1:7" s="146" customFormat="1" ht="25.5" hidden="1" x14ac:dyDescent="0.2">
      <c r="A301" s="205" t="s">
        <v>140</v>
      </c>
      <c r="B301" s="214" t="s">
        <v>203</v>
      </c>
      <c r="C301" s="214">
        <v>240</v>
      </c>
      <c r="D301" s="344"/>
      <c r="E301" s="344"/>
      <c r="F301" s="346">
        <f>F302</f>
        <v>0</v>
      </c>
      <c r="G301" s="346">
        <f>G302</f>
        <v>0</v>
      </c>
    </row>
    <row r="302" spans="1:7" s="146" customFormat="1" ht="12.75" hidden="1" x14ac:dyDescent="0.2">
      <c r="A302" s="213" t="s">
        <v>204</v>
      </c>
      <c r="B302" s="214" t="s">
        <v>203</v>
      </c>
      <c r="C302" s="214">
        <v>240</v>
      </c>
      <c r="D302" s="344" t="s">
        <v>48</v>
      </c>
      <c r="E302" s="344" t="s">
        <v>112</v>
      </c>
      <c r="F302" s="346">
        <v>0</v>
      </c>
      <c r="G302" s="346">
        <v>0</v>
      </c>
    </row>
    <row r="303" spans="1:7" s="146" customFormat="1" ht="12.75" x14ac:dyDescent="0.2">
      <c r="B303" s="347"/>
      <c r="C303" s="347"/>
      <c r="D303" s="347"/>
    </row>
    <row r="304" spans="1:7" s="146" customFormat="1" ht="12.75" x14ac:dyDescent="0.2">
      <c r="B304" s="347"/>
      <c r="C304" s="347"/>
      <c r="D304" s="347"/>
    </row>
    <row r="305" spans="2:4" s="146" customFormat="1" ht="12.75" x14ac:dyDescent="0.2">
      <c r="B305" s="347"/>
      <c r="C305" s="347"/>
      <c r="D305" s="347"/>
    </row>
    <row r="306" spans="2:4" s="146" customFormat="1" ht="12.75" x14ac:dyDescent="0.2">
      <c r="B306" s="347"/>
      <c r="C306" s="347"/>
      <c r="D306" s="347"/>
    </row>
    <row r="307" spans="2:4" s="146" customFormat="1" ht="12.75" x14ac:dyDescent="0.2">
      <c r="B307" s="347"/>
      <c r="C307" s="347"/>
      <c r="D307" s="347"/>
    </row>
    <row r="308" spans="2:4" s="146" customFormat="1" ht="12.75" x14ac:dyDescent="0.2">
      <c r="B308" s="347"/>
      <c r="C308" s="347"/>
      <c r="D308" s="347"/>
    </row>
    <row r="309" spans="2:4" s="146" customFormat="1" ht="12.75" x14ac:dyDescent="0.2">
      <c r="B309" s="347"/>
      <c r="C309" s="347"/>
      <c r="D309" s="347"/>
    </row>
    <row r="310" spans="2:4" s="146" customFormat="1" ht="12.75" x14ac:dyDescent="0.2">
      <c r="B310" s="347"/>
      <c r="C310" s="347"/>
      <c r="D310" s="347"/>
    </row>
    <row r="311" spans="2:4" s="146" customFormat="1" ht="12.75" x14ac:dyDescent="0.2">
      <c r="B311" s="347"/>
      <c r="C311" s="347"/>
      <c r="D311" s="347"/>
    </row>
    <row r="312" spans="2:4" s="146" customFormat="1" ht="12.75" x14ac:dyDescent="0.2">
      <c r="B312" s="347"/>
      <c r="C312" s="347"/>
      <c r="D312" s="347"/>
    </row>
    <row r="313" spans="2:4" s="146" customFormat="1" ht="12.75" x14ac:dyDescent="0.2">
      <c r="B313" s="347"/>
      <c r="C313" s="347"/>
      <c r="D313" s="347"/>
    </row>
    <row r="314" spans="2:4" s="146" customFormat="1" ht="12.75" x14ac:dyDescent="0.2">
      <c r="B314" s="347"/>
      <c r="C314" s="347"/>
      <c r="D314" s="347"/>
    </row>
    <row r="315" spans="2:4" s="146" customFormat="1" ht="12.75" x14ac:dyDescent="0.2">
      <c r="B315" s="347"/>
      <c r="C315" s="347"/>
      <c r="D315" s="347"/>
    </row>
    <row r="316" spans="2:4" s="146" customFormat="1" ht="12.75" x14ac:dyDescent="0.2">
      <c r="B316" s="347"/>
      <c r="C316" s="347"/>
      <c r="D316" s="347"/>
    </row>
    <row r="317" spans="2:4" s="146" customFormat="1" ht="12.75" x14ac:dyDescent="0.2">
      <c r="B317" s="347"/>
      <c r="C317" s="347"/>
      <c r="D317" s="347"/>
    </row>
    <row r="318" spans="2:4" s="146" customFormat="1" ht="12.75" x14ac:dyDescent="0.2">
      <c r="B318" s="347"/>
      <c r="C318" s="347"/>
      <c r="D318" s="347"/>
    </row>
    <row r="319" spans="2:4" s="146" customFormat="1" ht="12.75" x14ac:dyDescent="0.2">
      <c r="B319" s="347"/>
      <c r="C319" s="347"/>
      <c r="D319" s="347"/>
    </row>
    <row r="320" spans="2:4" s="146" customFormat="1" ht="12.75" x14ac:dyDescent="0.2">
      <c r="B320" s="347"/>
      <c r="C320" s="347"/>
      <c r="D320" s="347"/>
    </row>
    <row r="321" spans="2:4" s="146" customFormat="1" ht="12.75" x14ac:dyDescent="0.2">
      <c r="B321" s="347"/>
      <c r="C321" s="347"/>
      <c r="D321" s="347"/>
    </row>
    <row r="322" spans="2:4" s="146" customFormat="1" ht="12.75" x14ac:dyDescent="0.2">
      <c r="B322" s="347"/>
      <c r="C322" s="347"/>
      <c r="D322" s="347"/>
    </row>
    <row r="323" spans="2:4" s="146" customFormat="1" ht="12.75" x14ac:dyDescent="0.2">
      <c r="B323" s="347"/>
      <c r="C323" s="347"/>
      <c r="D323" s="347"/>
    </row>
    <row r="324" spans="2:4" s="146" customFormat="1" ht="12.75" x14ac:dyDescent="0.2">
      <c r="B324" s="347"/>
      <c r="C324" s="347"/>
      <c r="D324" s="347"/>
    </row>
    <row r="325" spans="2:4" s="146" customFormat="1" ht="12.75" x14ac:dyDescent="0.2">
      <c r="B325" s="347"/>
      <c r="C325" s="347"/>
      <c r="D325" s="347"/>
    </row>
    <row r="326" spans="2:4" s="146" customFormat="1" ht="12.75" x14ac:dyDescent="0.2">
      <c r="B326" s="347"/>
      <c r="C326" s="347"/>
      <c r="D326" s="347"/>
    </row>
    <row r="327" spans="2:4" s="146" customFormat="1" ht="12.75" x14ac:dyDescent="0.2">
      <c r="B327" s="347"/>
      <c r="C327" s="347"/>
      <c r="D327" s="347"/>
    </row>
    <row r="328" spans="2:4" s="146" customFormat="1" ht="12.75" x14ac:dyDescent="0.2">
      <c r="B328" s="347"/>
      <c r="C328" s="347"/>
      <c r="D328" s="347"/>
    </row>
    <row r="329" spans="2:4" s="146" customFormat="1" ht="12.75" x14ac:dyDescent="0.2">
      <c r="B329" s="347"/>
      <c r="C329" s="347"/>
      <c r="D329" s="347"/>
    </row>
    <row r="330" spans="2:4" s="146" customFormat="1" ht="12.75" x14ac:dyDescent="0.2">
      <c r="B330" s="347"/>
      <c r="C330" s="347"/>
      <c r="D330" s="347"/>
    </row>
    <row r="331" spans="2:4" s="146" customFormat="1" ht="12.75" x14ac:dyDescent="0.2">
      <c r="B331" s="347"/>
      <c r="C331" s="347"/>
      <c r="D331" s="347"/>
    </row>
    <row r="332" spans="2:4" s="146" customFormat="1" ht="12.75" x14ac:dyDescent="0.2">
      <c r="B332" s="347"/>
      <c r="C332" s="347"/>
      <c r="D332" s="347"/>
    </row>
    <row r="333" spans="2:4" s="146" customFormat="1" ht="12.75" x14ac:dyDescent="0.2">
      <c r="B333" s="347"/>
      <c r="C333" s="347"/>
      <c r="D333" s="347"/>
    </row>
    <row r="334" spans="2:4" s="146" customFormat="1" ht="12.75" x14ac:dyDescent="0.2">
      <c r="B334" s="347"/>
      <c r="C334" s="347"/>
      <c r="D334" s="347"/>
    </row>
    <row r="335" spans="2:4" s="146" customFormat="1" ht="12.75" x14ac:dyDescent="0.2">
      <c r="B335" s="347"/>
      <c r="C335" s="347"/>
      <c r="D335" s="347"/>
    </row>
    <row r="336" spans="2:4" s="146" customFormat="1" ht="12.75" x14ac:dyDescent="0.2">
      <c r="B336" s="347"/>
      <c r="C336" s="347"/>
      <c r="D336" s="347"/>
    </row>
  </sheetData>
  <mergeCells count="7">
    <mergeCell ref="A10:G10"/>
    <mergeCell ref="A12:A13"/>
    <mergeCell ref="B12:B13"/>
    <mergeCell ref="C12:C13"/>
    <mergeCell ref="D12:D13"/>
    <mergeCell ref="E12:E13"/>
    <mergeCell ref="F12:G1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2:H436"/>
  <sheetViews>
    <sheetView zoomScaleSheetLayoutView="83" workbookViewId="0">
      <selection activeCell="A9" sqref="A9"/>
    </sheetView>
  </sheetViews>
  <sheetFormatPr defaultColWidth="9" defaultRowHeight="15.75" x14ac:dyDescent="0.25"/>
  <cols>
    <col min="1" max="1" width="53" style="9" customWidth="1"/>
    <col min="2" max="2" width="6.28515625" style="12" customWidth="1"/>
    <col min="3" max="3" width="6.7109375" style="11" customWidth="1"/>
    <col min="4" max="4" width="6.7109375" style="12" customWidth="1"/>
    <col min="5" max="5" width="16.28515625" style="12" customWidth="1"/>
    <col min="6" max="6" width="6" style="12" customWidth="1"/>
    <col min="7" max="7" width="14.5703125" style="13" customWidth="1"/>
    <col min="8" max="8" width="12.5703125" style="9" bestFit="1" customWidth="1"/>
    <col min="9" max="9" width="9" style="9" customWidth="1"/>
    <col min="10" max="16384" width="9" style="9"/>
  </cols>
  <sheetData>
    <row r="2" spans="1:7" ht="14.25" customHeight="1" x14ac:dyDescent="0.25">
      <c r="E2" s="85" t="s">
        <v>517</v>
      </c>
      <c r="F2" s="92"/>
      <c r="G2" s="90"/>
    </row>
    <row r="3" spans="1:7" x14ac:dyDescent="0.25">
      <c r="E3" s="85" t="s">
        <v>616</v>
      </c>
      <c r="F3" s="87"/>
      <c r="G3" s="90"/>
    </row>
    <row r="4" spans="1:7" x14ac:dyDescent="0.25">
      <c r="E4" s="85" t="s">
        <v>10</v>
      </c>
      <c r="F4" s="91"/>
      <c r="G4" s="90"/>
    </row>
    <row r="5" spans="1:7" x14ac:dyDescent="0.25">
      <c r="E5" s="85" t="s">
        <v>3</v>
      </c>
      <c r="F5" s="87"/>
      <c r="G5" s="90"/>
    </row>
    <row r="6" spans="1:7" x14ac:dyDescent="0.25">
      <c r="E6" s="85" t="s">
        <v>4</v>
      </c>
      <c r="F6" s="87"/>
      <c r="G6" s="90"/>
    </row>
    <row r="7" spans="1:7" x14ac:dyDescent="0.25">
      <c r="E7" s="85" t="s">
        <v>614</v>
      </c>
      <c r="F7" s="88"/>
      <c r="G7" s="90"/>
    </row>
    <row r="8" spans="1:7" s="90" customFormat="1" ht="12.75" customHeight="1" x14ac:dyDescent="0.25">
      <c r="E8" s="85"/>
      <c r="F8" s="88"/>
    </row>
    <row r="9" spans="1:7" ht="15" customHeight="1" x14ac:dyDescent="0.25">
      <c r="B9" s="10"/>
      <c r="C9" s="10"/>
      <c r="D9" s="10"/>
      <c r="E9" s="10"/>
      <c r="F9" s="10"/>
      <c r="G9" s="10"/>
    </row>
    <row r="10" spans="1:7" s="15" customFormat="1" ht="34.15" customHeight="1" x14ac:dyDescent="0.25">
      <c r="A10" s="503" t="s">
        <v>513</v>
      </c>
      <c r="B10" s="503"/>
      <c r="C10" s="503"/>
      <c r="D10" s="503"/>
      <c r="E10" s="503"/>
      <c r="F10" s="503"/>
      <c r="G10" s="503"/>
    </row>
    <row r="11" spans="1:7" s="15" customFormat="1" x14ac:dyDescent="0.25">
      <c r="A11" s="14"/>
      <c r="B11" s="14"/>
      <c r="C11" s="14"/>
      <c r="D11" s="14"/>
      <c r="E11" s="14"/>
      <c r="F11" s="14"/>
      <c r="G11" s="14"/>
    </row>
    <row r="12" spans="1:7" s="17" customFormat="1" ht="38.85" customHeight="1" x14ac:dyDescent="0.2">
      <c r="A12" s="504" t="s">
        <v>0</v>
      </c>
      <c r="B12" s="504" t="s">
        <v>244</v>
      </c>
      <c r="C12" s="504" t="s">
        <v>23</v>
      </c>
      <c r="D12" s="504" t="s">
        <v>207</v>
      </c>
      <c r="E12" s="504" t="s">
        <v>6</v>
      </c>
      <c r="F12" s="504" t="s">
        <v>22</v>
      </c>
      <c r="G12" s="16" t="s">
        <v>25</v>
      </c>
    </row>
    <row r="13" spans="1:7" s="17" customFormat="1" ht="12.75" x14ac:dyDescent="0.2">
      <c r="A13" s="504"/>
      <c r="B13" s="504"/>
      <c r="C13" s="504"/>
      <c r="D13" s="504"/>
      <c r="E13" s="504"/>
      <c r="F13" s="504"/>
      <c r="G13" s="16" t="s">
        <v>304</v>
      </c>
    </row>
    <row r="14" spans="1:7" s="20" customFormat="1" ht="50.25" customHeight="1" x14ac:dyDescent="0.2">
      <c r="A14" s="243" t="s">
        <v>1</v>
      </c>
      <c r="B14" s="244"/>
      <c r="C14" s="245"/>
      <c r="D14" s="245"/>
      <c r="E14" s="245"/>
      <c r="F14" s="245"/>
      <c r="G14" s="395">
        <f>G420+G15+G412</f>
        <v>197213.15062999999</v>
      </c>
    </row>
    <row r="15" spans="1:7" s="20" customFormat="1" ht="33" customHeight="1" x14ac:dyDescent="0.2">
      <c r="A15" s="243" t="s">
        <v>11</v>
      </c>
      <c r="B15" s="244" t="s">
        <v>9</v>
      </c>
      <c r="C15" s="245"/>
      <c r="D15" s="245"/>
      <c r="E15" s="245"/>
      <c r="F15" s="245"/>
      <c r="G15" s="395">
        <f>G16+G79+G89+G121+G194+G303+G315+G353+G360+G373+G404</f>
        <v>195554.15162999998</v>
      </c>
    </row>
    <row r="16" spans="1:7" s="20" customFormat="1" ht="24.75" customHeight="1" x14ac:dyDescent="0.2">
      <c r="A16" s="21" t="s">
        <v>208</v>
      </c>
      <c r="B16" s="22"/>
      <c r="C16" s="22" t="s">
        <v>35</v>
      </c>
      <c r="D16" s="23"/>
      <c r="E16" s="23"/>
      <c r="F16" s="23"/>
      <c r="G16" s="396">
        <f>SUM(G17+G40+G54+G61+G47)</f>
        <v>42243.663</v>
      </c>
    </row>
    <row r="17" spans="1:8" s="26" customFormat="1" ht="54" x14ac:dyDescent="0.25">
      <c r="A17" s="24" t="s">
        <v>149</v>
      </c>
      <c r="B17" s="25"/>
      <c r="C17" s="25" t="s">
        <v>35</v>
      </c>
      <c r="D17" s="25" t="s">
        <v>47</v>
      </c>
      <c r="E17" s="25"/>
      <c r="F17" s="25"/>
      <c r="G17" s="397">
        <f>G18</f>
        <v>33536.317000000003</v>
      </c>
    </row>
    <row r="18" spans="1:8" s="26" customFormat="1" ht="38.25" x14ac:dyDescent="0.25">
      <c r="A18" s="18" t="s">
        <v>12</v>
      </c>
      <c r="B18" s="19"/>
      <c r="C18" s="19" t="s">
        <v>35</v>
      </c>
      <c r="D18" s="19" t="s">
        <v>47</v>
      </c>
      <c r="E18" s="19" t="s">
        <v>13</v>
      </c>
      <c r="F18" s="19"/>
      <c r="G18" s="398">
        <f>SUM(G19+G35)</f>
        <v>33536.317000000003</v>
      </c>
    </row>
    <row r="19" spans="1:8" s="26" customFormat="1" ht="57.75" customHeight="1" x14ac:dyDescent="0.25">
      <c r="A19" s="27" t="s">
        <v>14</v>
      </c>
      <c r="B19" s="28"/>
      <c r="C19" s="28" t="s">
        <v>35</v>
      </c>
      <c r="D19" s="28" t="s">
        <v>47</v>
      </c>
      <c r="E19" s="28" t="s">
        <v>15</v>
      </c>
      <c r="F19" s="28"/>
      <c r="G19" s="399">
        <f>SUM(G20)</f>
        <v>31877.318000000003</v>
      </c>
    </row>
    <row r="20" spans="1:8" s="26" customFormat="1" ht="26.25" customHeight="1" x14ac:dyDescent="0.25">
      <c r="A20" s="29" t="s">
        <v>16</v>
      </c>
      <c r="B20" s="19"/>
      <c r="C20" s="16" t="s">
        <v>35</v>
      </c>
      <c r="D20" s="16" t="s">
        <v>47</v>
      </c>
      <c r="E20" s="16" t="s">
        <v>17</v>
      </c>
      <c r="F20" s="19"/>
      <c r="G20" s="400">
        <f>SUM(G21+G29+G32)</f>
        <v>31877.318000000003</v>
      </c>
    </row>
    <row r="21" spans="1:8" s="20" customFormat="1" ht="23.25" customHeight="1" x14ac:dyDescent="0.2">
      <c r="A21" s="29" t="s">
        <v>143</v>
      </c>
      <c r="B21" s="16"/>
      <c r="C21" s="16" t="s">
        <v>35</v>
      </c>
      <c r="D21" s="16" t="s">
        <v>47</v>
      </c>
      <c r="E21" s="16" t="s">
        <v>209</v>
      </c>
      <c r="F21" s="19"/>
      <c r="G21" s="400">
        <f>G22+G24+G26</f>
        <v>31325.362000000001</v>
      </c>
    </row>
    <row r="22" spans="1:8" s="20" customFormat="1" ht="63.75" x14ac:dyDescent="0.2">
      <c r="A22" s="31" t="s">
        <v>210</v>
      </c>
      <c r="B22" s="16"/>
      <c r="C22" s="16" t="s">
        <v>35</v>
      </c>
      <c r="D22" s="16" t="s">
        <v>47</v>
      </c>
      <c r="E22" s="16" t="s">
        <v>209</v>
      </c>
      <c r="F22" s="16" t="s">
        <v>146</v>
      </c>
      <c r="G22" s="400">
        <f>G23</f>
        <v>24628.994000000002</v>
      </c>
    </row>
    <row r="23" spans="1:8" s="20" customFormat="1" ht="25.5" x14ac:dyDescent="0.2">
      <c r="A23" s="31" t="s">
        <v>147</v>
      </c>
      <c r="B23" s="16"/>
      <c r="C23" s="16" t="s">
        <v>35</v>
      </c>
      <c r="D23" s="16" t="s">
        <v>47</v>
      </c>
      <c r="E23" s="16" t="s">
        <v>209</v>
      </c>
      <c r="F23" s="16" t="s">
        <v>148</v>
      </c>
      <c r="G23" s="400">
        <f>17120.63+1675.648+120+5206.67+506.046</f>
        <v>24628.994000000002</v>
      </c>
    </row>
    <row r="24" spans="1:8" s="20" customFormat="1" ht="25.5" x14ac:dyDescent="0.2">
      <c r="A24" s="31" t="s">
        <v>36</v>
      </c>
      <c r="B24" s="16"/>
      <c r="C24" s="16" t="s">
        <v>35</v>
      </c>
      <c r="D24" s="16" t="s">
        <v>47</v>
      </c>
      <c r="E24" s="16" t="s">
        <v>209</v>
      </c>
      <c r="F24" s="16" t="s">
        <v>139</v>
      </c>
      <c r="G24" s="400">
        <f>G25</f>
        <v>6484.4629999999997</v>
      </c>
    </row>
    <row r="25" spans="1:8" s="20" customFormat="1" ht="36" customHeight="1" x14ac:dyDescent="0.2">
      <c r="A25" s="31" t="s">
        <v>140</v>
      </c>
      <c r="B25" s="16"/>
      <c r="C25" s="16" t="s">
        <v>35</v>
      </c>
      <c r="D25" s="16" t="s">
        <v>47</v>
      </c>
      <c r="E25" s="16" t="s">
        <v>209</v>
      </c>
      <c r="F25" s="16" t="s">
        <v>141</v>
      </c>
      <c r="G25" s="400">
        <f>149+15+222.144+100+90+24.048+898.315+8+59.604+23.3+16+32.4+558+34+550+100+175+55+37.2+55+40+452.133+64.22+1100+165.38+58.65+120+338.062+20+850+24.1+26.607+23.3</f>
        <v>6484.4629999999997</v>
      </c>
      <c r="H25" s="32"/>
    </row>
    <row r="26" spans="1:8" s="17" customFormat="1" ht="24.75" customHeight="1" x14ac:dyDescent="0.2">
      <c r="A26" s="31" t="s">
        <v>38</v>
      </c>
      <c r="B26" s="16"/>
      <c r="C26" s="16" t="s">
        <v>35</v>
      </c>
      <c r="D26" s="16" t="s">
        <v>47</v>
      </c>
      <c r="E26" s="16" t="s">
        <v>209</v>
      </c>
      <c r="F26" s="16" t="s">
        <v>150</v>
      </c>
      <c r="G26" s="400">
        <f>G27+G28</f>
        <v>211.905</v>
      </c>
    </row>
    <row r="27" spans="1:8" s="17" customFormat="1" ht="0.75" hidden="1" customHeight="1" x14ac:dyDescent="0.2">
      <c r="A27" s="31" t="s">
        <v>296</v>
      </c>
      <c r="B27" s="16"/>
      <c r="C27" s="16" t="s">
        <v>35</v>
      </c>
      <c r="D27" s="16" t="s">
        <v>47</v>
      </c>
      <c r="E27" s="16" t="s">
        <v>209</v>
      </c>
      <c r="F27" s="16" t="s">
        <v>295</v>
      </c>
      <c r="G27" s="400">
        <v>0</v>
      </c>
    </row>
    <row r="28" spans="1:8" s="17" customFormat="1" ht="26.25" customHeight="1" x14ac:dyDescent="0.2">
      <c r="A28" s="31" t="s">
        <v>151</v>
      </c>
      <c r="B28" s="16"/>
      <c r="C28" s="16" t="s">
        <v>35</v>
      </c>
      <c r="D28" s="16" t="s">
        <v>47</v>
      </c>
      <c r="E28" s="16" t="s">
        <v>209</v>
      </c>
      <c r="F28" s="16" t="s">
        <v>152</v>
      </c>
      <c r="G28" s="400">
        <f>2+2+6+201.905</f>
        <v>211.905</v>
      </c>
    </row>
    <row r="29" spans="1:8" s="17" customFormat="1" ht="52.5" customHeight="1" x14ac:dyDescent="0.2">
      <c r="A29" s="33" t="s">
        <v>211</v>
      </c>
      <c r="B29" s="16"/>
      <c r="C29" s="16" t="s">
        <v>35</v>
      </c>
      <c r="D29" s="16" t="s">
        <v>47</v>
      </c>
      <c r="E29" s="16" t="s">
        <v>21</v>
      </c>
      <c r="F29" s="16"/>
      <c r="G29" s="400">
        <f>SUM(G31)</f>
        <v>76.256</v>
      </c>
    </row>
    <row r="30" spans="1:8" s="17" customFormat="1" ht="27" customHeight="1" x14ac:dyDescent="0.2">
      <c r="A30" s="31" t="s">
        <v>212</v>
      </c>
      <c r="B30" s="16"/>
      <c r="C30" s="16" t="s">
        <v>35</v>
      </c>
      <c r="D30" s="16" t="s">
        <v>47</v>
      </c>
      <c r="E30" s="16" t="s">
        <v>21</v>
      </c>
      <c r="F30" s="34" t="s">
        <v>154</v>
      </c>
      <c r="G30" s="400">
        <f>G31</f>
        <v>76.256</v>
      </c>
    </row>
    <row r="31" spans="1:8" s="17" customFormat="1" ht="29.25" customHeight="1" x14ac:dyDescent="0.2">
      <c r="A31" s="31" t="s">
        <v>155</v>
      </c>
      <c r="B31" s="16"/>
      <c r="C31" s="16" t="s">
        <v>35</v>
      </c>
      <c r="D31" s="16" t="s">
        <v>47</v>
      </c>
      <c r="E31" s="16" t="s">
        <v>21</v>
      </c>
      <c r="F31" s="34" t="s">
        <v>5</v>
      </c>
      <c r="G31" s="400">
        <v>76.256</v>
      </c>
    </row>
    <row r="32" spans="1:8" s="17" customFormat="1" ht="48" customHeight="1" x14ac:dyDescent="0.2">
      <c r="A32" s="33" t="s">
        <v>156</v>
      </c>
      <c r="B32" s="16"/>
      <c r="C32" s="16" t="s">
        <v>35</v>
      </c>
      <c r="D32" s="16" t="s">
        <v>47</v>
      </c>
      <c r="E32" s="16" t="s">
        <v>213</v>
      </c>
      <c r="F32" s="16"/>
      <c r="G32" s="400">
        <f>G33</f>
        <v>475.7</v>
      </c>
    </row>
    <row r="33" spans="1:7" s="17" customFormat="1" ht="28.5" customHeight="1" x14ac:dyDescent="0.2">
      <c r="A33" s="31" t="s">
        <v>212</v>
      </c>
      <c r="B33" s="16"/>
      <c r="C33" s="16" t="s">
        <v>35</v>
      </c>
      <c r="D33" s="16" t="s">
        <v>47</v>
      </c>
      <c r="E33" s="16" t="s">
        <v>213</v>
      </c>
      <c r="F33" s="16" t="s">
        <v>154</v>
      </c>
      <c r="G33" s="400">
        <f>G34</f>
        <v>475.7</v>
      </c>
    </row>
    <row r="34" spans="1:7" s="17" customFormat="1" ht="25.5" customHeight="1" x14ac:dyDescent="0.2">
      <c r="A34" s="31" t="s">
        <v>155</v>
      </c>
      <c r="B34" s="16"/>
      <c r="C34" s="16" t="s">
        <v>35</v>
      </c>
      <c r="D34" s="16" t="s">
        <v>47</v>
      </c>
      <c r="E34" s="16" t="s">
        <v>213</v>
      </c>
      <c r="F34" s="16" t="s">
        <v>5</v>
      </c>
      <c r="G34" s="400">
        <v>475.7</v>
      </c>
    </row>
    <row r="35" spans="1:7" s="20" customFormat="1" ht="63" customHeight="1" x14ac:dyDescent="0.2">
      <c r="A35" s="27" t="s">
        <v>158</v>
      </c>
      <c r="B35" s="28"/>
      <c r="C35" s="28" t="s">
        <v>35</v>
      </c>
      <c r="D35" s="28" t="s">
        <v>47</v>
      </c>
      <c r="E35" s="28" t="s">
        <v>159</v>
      </c>
      <c r="F35" s="25"/>
      <c r="G35" s="399">
        <f>G36</f>
        <v>1658.999</v>
      </c>
    </row>
    <row r="36" spans="1:7" s="20" customFormat="1" ht="25.5" customHeight="1" x14ac:dyDescent="0.2">
      <c r="A36" s="29" t="s">
        <v>16</v>
      </c>
      <c r="B36" s="16"/>
      <c r="C36" s="16" t="s">
        <v>35</v>
      </c>
      <c r="D36" s="16" t="s">
        <v>47</v>
      </c>
      <c r="E36" s="16" t="s">
        <v>160</v>
      </c>
      <c r="F36" s="19"/>
      <c r="G36" s="400">
        <f>SUM(G37)</f>
        <v>1658.999</v>
      </c>
    </row>
    <row r="37" spans="1:7" s="20" customFormat="1" ht="38.25" x14ac:dyDescent="0.2">
      <c r="A37" s="29" t="s">
        <v>161</v>
      </c>
      <c r="B37" s="16"/>
      <c r="C37" s="16" t="s">
        <v>35</v>
      </c>
      <c r="D37" s="16" t="s">
        <v>47</v>
      </c>
      <c r="E37" s="16" t="s">
        <v>162</v>
      </c>
      <c r="F37" s="19"/>
      <c r="G37" s="400">
        <f>SUM(G39)</f>
        <v>1658.999</v>
      </c>
    </row>
    <row r="38" spans="1:7" s="17" customFormat="1" ht="63.75" x14ac:dyDescent="0.2">
      <c r="A38" s="31" t="s">
        <v>210</v>
      </c>
      <c r="B38" s="16"/>
      <c r="C38" s="16" t="s">
        <v>35</v>
      </c>
      <c r="D38" s="16" t="s">
        <v>47</v>
      </c>
      <c r="E38" s="16" t="s">
        <v>162</v>
      </c>
      <c r="F38" s="16" t="s">
        <v>146</v>
      </c>
      <c r="G38" s="400">
        <f>G39</f>
        <v>1658.999</v>
      </c>
    </row>
    <row r="39" spans="1:7" s="17" customFormat="1" ht="25.5" x14ac:dyDescent="0.2">
      <c r="A39" s="31" t="s">
        <v>147</v>
      </c>
      <c r="B39" s="16"/>
      <c r="C39" s="16" t="s">
        <v>35</v>
      </c>
      <c r="D39" s="16" t="s">
        <v>47</v>
      </c>
      <c r="E39" s="16" t="s">
        <v>162</v>
      </c>
      <c r="F39" s="16" t="s">
        <v>148</v>
      </c>
      <c r="G39" s="400">
        <f>1274.193+384.806</f>
        <v>1658.999</v>
      </c>
    </row>
    <row r="40" spans="1:7" s="17" customFormat="1" ht="40.5" x14ac:dyDescent="0.2">
      <c r="A40" s="21" t="s">
        <v>7</v>
      </c>
      <c r="B40" s="22"/>
      <c r="C40" s="22" t="s">
        <v>35</v>
      </c>
      <c r="D40" s="22" t="s">
        <v>157</v>
      </c>
      <c r="E40" s="22"/>
      <c r="F40" s="22"/>
      <c r="G40" s="401">
        <f>G41</f>
        <v>748.41800000000001</v>
      </c>
    </row>
    <row r="41" spans="1:7" s="17" customFormat="1" ht="38.25" x14ac:dyDescent="0.2">
      <c r="A41" s="18" t="s">
        <v>214</v>
      </c>
      <c r="B41" s="19"/>
      <c r="C41" s="19" t="s">
        <v>35</v>
      </c>
      <c r="D41" s="19" t="s">
        <v>157</v>
      </c>
      <c r="E41" s="19" t="s">
        <v>13</v>
      </c>
      <c r="F41" s="19"/>
      <c r="G41" s="398">
        <f>G44</f>
        <v>748.41800000000001</v>
      </c>
    </row>
    <row r="42" spans="1:7" s="17" customFormat="1" ht="60.75" customHeight="1" x14ac:dyDescent="0.2">
      <c r="A42" s="27" t="s">
        <v>14</v>
      </c>
      <c r="B42" s="25"/>
      <c r="C42" s="28" t="s">
        <v>35</v>
      </c>
      <c r="D42" s="28" t="s">
        <v>157</v>
      </c>
      <c r="E42" s="28" t="s">
        <v>15</v>
      </c>
      <c r="F42" s="25"/>
      <c r="G42" s="399">
        <f>SUM(G43)</f>
        <v>748.41800000000001</v>
      </c>
    </row>
    <row r="43" spans="1:7" s="17" customFormat="1" ht="27" customHeight="1" x14ac:dyDescent="0.2">
      <c r="A43" s="29" t="s">
        <v>16</v>
      </c>
      <c r="B43" s="19"/>
      <c r="C43" s="16" t="s">
        <v>35</v>
      </c>
      <c r="D43" s="16" t="s">
        <v>157</v>
      </c>
      <c r="E43" s="16" t="s">
        <v>17</v>
      </c>
      <c r="F43" s="19"/>
      <c r="G43" s="400">
        <f>SUM(G44)</f>
        <v>748.41800000000001</v>
      </c>
    </row>
    <row r="44" spans="1:7" s="17" customFormat="1" ht="48" customHeight="1" x14ac:dyDescent="0.2">
      <c r="A44" s="33" t="s">
        <v>8</v>
      </c>
      <c r="B44" s="35"/>
      <c r="C44" s="16" t="s">
        <v>35</v>
      </c>
      <c r="D44" s="16" t="s">
        <v>157</v>
      </c>
      <c r="E44" s="16" t="s">
        <v>19</v>
      </c>
      <c r="F44" s="16"/>
      <c r="G44" s="400">
        <f>G46</f>
        <v>748.41800000000001</v>
      </c>
    </row>
    <row r="45" spans="1:7" s="17" customFormat="1" ht="27.75" customHeight="1" x14ac:dyDescent="0.2">
      <c r="A45" s="31" t="s">
        <v>212</v>
      </c>
      <c r="B45" s="16"/>
      <c r="C45" s="16" t="s">
        <v>35</v>
      </c>
      <c r="D45" s="16" t="s">
        <v>157</v>
      </c>
      <c r="E45" s="16" t="s">
        <v>19</v>
      </c>
      <c r="F45" s="16" t="s">
        <v>154</v>
      </c>
      <c r="G45" s="400">
        <f>G46</f>
        <v>748.41800000000001</v>
      </c>
    </row>
    <row r="46" spans="1:7" s="17" customFormat="1" ht="27" customHeight="1" x14ac:dyDescent="0.2">
      <c r="A46" s="31" t="s">
        <v>155</v>
      </c>
      <c r="B46" s="16"/>
      <c r="C46" s="16" t="s">
        <v>35</v>
      </c>
      <c r="D46" s="16" t="s">
        <v>157</v>
      </c>
      <c r="E46" s="16" t="s">
        <v>19</v>
      </c>
      <c r="F46" s="16" t="s">
        <v>5</v>
      </c>
      <c r="G46" s="400">
        <v>748.41800000000001</v>
      </c>
    </row>
    <row r="47" spans="1:7" s="26" customFormat="1" ht="13.5" hidden="1" x14ac:dyDescent="0.25">
      <c r="A47" s="24" t="s">
        <v>262</v>
      </c>
      <c r="B47" s="25" t="s">
        <v>279</v>
      </c>
      <c r="C47" s="25" t="s">
        <v>35</v>
      </c>
      <c r="D47" s="25" t="s">
        <v>70</v>
      </c>
      <c r="E47" s="25"/>
      <c r="F47" s="25"/>
      <c r="G47" s="397">
        <f>G48</f>
        <v>0</v>
      </c>
    </row>
    <row r="48" spans="1:7" s="26" customFormat="1" ht="38.25" hidden="1" x14ac:dyDescent="0.25">
      <c r="A48" s="137" t="s">
        <v>283</v>
      </c>
      <c r="B48" s="19"/>
      <c r="C48" s="19" t="s">
        <v>35</v>
      </c>
      <c r="D48" s="19" t="s">
        <v>70</v>
      </c>
      <c r="E48" s="19" t="s">
        <v>172</v>
      </c>
      <c r="F48" s="19"/>
      <c r="G48" s="398">
        <f>G49</f>
        <v>0</v>
      </c>
    </row>
    <row r="49" spans="1:7" s="26" customFormat="1" ht="13.5" hidden="1" x14ac:dyDescent="0.25">
      <c r="A49" s="27" t="s">
        <v>16</v>
      </c>
      <c r="B49" s="25"/>
      <c r="C49" s="28" t="s">
        <v>35</v>
      </c>
      <c r="D49" s="28" t="s">
        <v>70</v>
      </c>
      <c r="E49" s="28" t="s">
        <v>173</v>
      </c>
      <c r="F49" s="25"/>
      <c r="G49" s="399">
        <f>SUM(G50)</f>
        <v>0</v>
      </c>
    </row>
    <row r="50" spans="1:7" s="26" customFormat="1" ht="13.5" hidden="1" x14ac:dyDescent="0.25">
      <c r="A50" s="29" t="s">
        <v>16</v>
      </c>
      <c r="B50" s="19"/>
      <c r="C50" s="16" t="s">
        <v>35</v>
      </c>
      <c r="D50" s="16" t="s">
        <v>70</v>
      </c>
      <c r="E50" s="16" t="s">
        <v>174</v>
      </c>
      <c r="F50" s="19"/>
      <c r="G50" s="400">
        <f>SUM(G51)</f>
        <v>0</v>
      </c>
    </row>
    <row r="51" spans="1:7" s="26" customFormat="1" ht="25.5" hidden="1" x14ac:dyDescent="0.25">
      <c r="A51" s="29" t="s">
        <v>282</v>
      </c>
      <c r="B51" s="16"/>
      <c r="C51" s="16" t="s">
        <v>35</v>
      </c>
      <c r="D51" s="16" t="s">
        <v>70</v>
      </c>
      <c r="E51" s="16" t="s">
        <v>261</v>
      </c>
      <c r="F51" s="19"/>
      <c r="G51" s="400">
        <f>G53</f>
        <v>0</v>
      </c>
    </row>
    <row r="52" spans="1:7" s="26" customFormat="1" ht="13.5" hidden="1" x14ac:dyDescent="0.25">
      <c r="A52" s="31" t="s">
        <v>2</v>
      </c>
      <c r="B52" s="16"/>
      <c r="C52" s="16" t="s">
        <v>35</v>
      </c>
      <c r="D52" s="16" t="s">
        <v>70</v>
      </c>
      <c r="E52" s="16" t="s">
        <v>261</v>
      </c>
      <c r="F52" s="16" t="s">
        <v>150</v>
      </c>
      <c r="G52" s="400">
        <f>G53</f>
        <v>0</v>
      </c>
    </row>
    <row r="53" spans="1:7" s="26" customFormat="1" ht="13.5" hidden="1" x14ac:dyDescent="0.25">
      <c r="A53" s="31" t="s">
        <v>281</v>
      </c>
      <c r="B53" s="16"/>
      <c r="C53" s="16" t="s">
        <v>35</v>
      </c>
      <c r="D53" s="16" t="s">
        <v>70</v>
      </c>
      <c r="E53" s="16" t="s">
        <v>261</v>
      </c>
      <c r="F53" s="16" t="s">
        <v>280</v>
      </c>
      <c r="G53" s="400">
        <v>0</v>
      </c>
    </row>
    <row r="54" spans="1:7" s="26" customFormat="1" ht="24" customHeight="1" x14ac:dyDescent="0.25">
      <c r="A54" s="21" t="s">
        <v>179</v>
      </c>
      <c r="B54" s="22"/>
      <c r="C54" s="22" t="s">
        <v>35</v>
      </c>
      <c r="D54" s="22" t="s">
        <v>34</v>
      </c>
      <c r="E54" s="22"/>
      <c r="F54" s="22"/>
      <c r="G54" s="401">
        <f>G55</f>
        <v>1000</v>
      </c>
    </row>
    <row r="55" spans="1:7" s="26" customFormat="1" ht="45" customHeight="1" x14ac:dyDescent="0.25">
      <c r="A55" s="36" t="s">
        <v>215</v>
      </c>
      <c r="B55" s="19"/>
      <c r="C55" s="19" t="s">
        <v>35</v>
      </c>
      <c r="D55" s="19" t="s">
        <v>34</v>
      </c>
      <c r="E55" s="19" t="s">
        <v>172</v>
      </c>
      <c r="F55" s="19"/>
      <c r="G55" s="398">
        <f>G56</f>
        <v>1000</v>
      </c>
    </row>
    <row r="56" spans="1:7" s="26" customFormat="1" ht="23.25" customHeight="1" x14ac:dyDescent="0.25">
      <c r="A56" s="37" t="s">
        <v>16</v>
      </c>
      <c r="B56" s="25"/>
      <c r="C56" s="28" t="s">
        <v>35</v>
      </c>
      <c r="D56" s="28" t="s">
        <v>34</v>
      </c>
      <c r="E56" s="28" t="s">
        <v>173</v>
      </c>
      <c r="F56" s="25"/>
      <c r="G56" s="399">
        <f>SUM(G57)</f>
        <v>1000</v>
      </c>
    </row>
    <row r="57" spans="1:7" s="26" customFormat="1" ht="27" customHeight="1" x14ac:dyDescent="0.25">
      <c r="A57" s="38" t="s">
        <v>16</v>
      </c>
      <c r="B57" s="19"/>
      <c r="C57" s="16" t="s">
        <v>35</v>
      </c>
      <c r="D57" s="16" t="s">
        <v>34</v>
      </c>
      <c r="E57" s="16" t="s">
        <v>174</v>
      </c>
      <c r="F57" s="19"/>
      <c r="G57" s="400">
        <f>SUM(G58)</f>
        <v>1000</v>
      </c>
    </row>
    <row r="58" spans="1:7" s="26" customFormat="1" ht="45.75" customHeight="1" x14ac:dyDescent="0.25">
      <c r="A58" s="29" t="s">
        <v>175</v>
      </c>
      <c r="B58" s="16"/>
      <c r="C58" s="16" t="s">
        <v>35</v>
      </c>
      <c r="D58" s="16" t="s">
        <v>34</v>
      </c>
      <c r="E58" s="16" t="s">
        <v>176</v>
      </c>
      <c r="F58" s="19"/>
      <c r="G58" s="400">
        <f>G60</f>
        <v>1000</v>
      </c>
    </row>
    <row r="59" spans="1:7" s="26" customFormat="1" ht="26.25" customHeight="1" x14ac:dyDescent="0.25">
      <c r="A59" s="31" t="s">
        <v>38</v>
      </c>
      <c r="B59" s="16"/>
      <c r="C59" s="16" t="s">
        <v>35</v>
      </c>
      <c r="D59" s="16" t="s">
        <v>34</v>
      </c>
      <c r="E59" s="16" t="s">
        <v>176</v>
      </c>
      <c r="F59" s="16" t="s">
        <v>150</v>
      </c>
      <c r="G59" s="400">
        <v>1000</v>
      </c>
    </row>
    <row r="60" spans="1:7" s="26" customFormat="1" ht="27.75" customHeight="1" x14ac:dyDescent="0.25">
      <c r="A60" s="31" t="s">
        <v>177</v>
      </c>
      <c r="B60" s="16"/>
      <c r="C60" s="16" t="s">
        <v>35</v>
      </c>
      <c r="D60" s="16" t="s">
        <v>34</v>
      </c>
      <c r="E60" s="16" t="s">
        <v>176</v>
      </c>
      <c r="F60" s="16" t="s">
        <v>178</v>
      </c>
      <c r="G60" s="400">
        <v>1000</v>
      </c>
    </row>
    <row r="61" spans="1:7" s="26" customFormat="1" ht="28.5" customHeight="1" x14ac:dyDescent="0.25">
      <c r="A61" s="21" t="s">
        <v>169</v>
      </c>
      <c r="B61" s="22"/>
      <c r="C61" s="22" t="s">
        <v>35</v>
      </c>
      <c r="D61" s="22" t="s">
        <v>170</v>
      </c>
      <c r="E61" s="22"/>
      <c r="F61" s="22"/>
      <c r="G61" s="401">
        <f>G62+G73</f>
        <v>6958.9279999999999</v>
      </c>
    </row>
    <row r="62" spans="1:7" s="26" customFormat="1" ht="41.25" customHeight="1" x14ac:dyDescent="0.25">
      <c r="A62" s="18" t="s">
        <v>163</v>
      </c>
      <c r="B62" s="19"/>
      <c r="C62" s="19" t="s">
        <v>35</v>
      </c>
      <c r="D62" s="19" t="s">
        <v>170</v>
      </c>
      <c r="E62" s="19" t="s">
        <v>164</v>
      </c>
      <c r="F62" s="19"/>
      <c r="G62" s="398">
        <f>G63</f>
        <v>6958.9279999999999</v>
      </c>
    </row>
    <row r="63" spans="1:7" s="26" customFormat="1" ht="26.25" customHeight="1" x14ac:dyDescent="0.25">
      <c r="A63" s="37" t="s">
        <v>16</v>
      </c>
      <c r="B63" s="28"/>
      <c r="C63" s="28" t="s">
        <v>35</v>
      </c>
      <c r="D63" s="28" t="s">
        <v>170</v>
      </c>
      <c r="E63" s="28" t="s">
        <v>165</v>
      </c>
      <c r="F63" s="28"/>
      <c r="G63" s="399">
        <f>SUM(G64)</f>
        <v>6958.9279999999999</v>
      </c>
    </row>
    <row r="64" spans="1:7" s="26" customFormat="1" ht="25.5" customHeight="1" x14ac:dyDescent="0.25">
      <c r="A64" s="38" t="s">
        <v>16</v>
      </c>
      <c r="B64" s="16"/>
      <c r="C64" s="16" t="s">
        <v>35</v>
      </c>
      <c r="D64" s="16" t="s">
        <v>170</v>
      </c>
      <c r="E64" s="16" t="s">
        <v>166</v>
      </c>
      <c r="F64" s="16"/>
      <c r="G64" s="400">
        <f>SUM(G65)</f>
        <v>6958.9279999999999</v>
      </c>
    </row>
    <row r="65" spans="1:8" s="26" customFormat="1" ht="24" customHeight="1" x14ac:dyDescent="0.25">
      <c r="A65" s="29" t="s">
        <v>167</v>
      </c>
      <c r="B65" s="16"/>
      <c r="C65" s="16" t="s">
        <v>35</v>
      </c>
      <c r="D65" s="16" t="s">
        <v>170</v>
      </c>
      <c r="E65" s="16" t="s">
        <v>168</v>
      </c>
      <c r="F65" s="16"/>
      <c r="G65" s="400">
        <f>G66+G70+G68</f>
        <v>6958.9279999999999</v>
      </c>
    </row>
    <row r="66" spans="1:8" s="26" customFormat="1" ht="35.25" customHeight="1" x14ac:dyDescent="0.25">
      <c r="A66" s="31" t="s">
        <v>36</v>
      </c>
      <c r="B66" s="16"/>
      <c r="C66" s="16" t="s">
        <v>35</v>
      </c>
      <c r="D66" s="16" t="s">
        <v>170</v>
      </c>
      <c r="E66" s="16" t="s">
        <v>168</v>
      </c>
      <c r="F66" s="16" t="s">
        <v>139</v>
      </c>
      <c r="G66" s="400">
        <f>G67</f>
        <v>3817.9280000000003</v>
      </c>
    </row>
    <row r="67" spans="1:8" s="26" customFormat="1" ht="38.25" customHeight="1" x14ac:dyDescent="0.25">
      <c r="A67" s="31" t="s">
        <v>140</v>
      </c>
      <c r="B67" s="16"/>
      <c r="C67" s="16" t="s">
        <v>35</v>
      </c>
      <c r="D67" s="16" t="s">
        <v>170</v>
      </c>
      <c r="E67" s="16" t="s">
        <v>168</v>
      </c>
      <c r="F67" s="16" t="s">
        <v>141</v>
      </c>
      <c r="G67" s="400">
        <f>50+6+690+240+97.426+92.559+92.559+212.9+966.499+817.7+400+114.146+18.4+7.796+11.943</f>
        <v>3817.9280000000003</v>
      </c>
      <c r="H67" s="39"/>
    </row>
    <row r="68" spans="1:8" s="26" customFormat="1" ht="28.5" customHeight="1" x14ac:dyDescent="0.25">
      <c r="A68" s="31" t="s">
        <v>56</v>
      </c>
      <c r="B68" s="16"/>
      <c r="C68" s="16" t="s">
        <v>35</v>
      </c>
      <c r="D68" s="16" t="s">
        <v>170</v>
      </c>
      <c r="E68" s="16" t="s">
        <v>168</v>
      </c>
      <c r="F68" s="16" t="s">
        <v>198</v>
      </c>
      <c r="G68" s="400">
        <f>G69</f>
        <v>80</v>
      </c>
      <c r="H68" s="39"/>
    </row>
    <row r="69" spans="1:8" s="26" customFormat="1" ht="32.65" customHeight="1" x14ac:dyDescent="0.25">
      <c r="A69" s="31" t="s">
        <v>313</v>
      </c>
      <c r="B69" s="16"/>
      <c r="C69" s="16" t="s">
        <v>35</v>
      </c>
      <c r="D69" s="16" t="s">
        <v>170</v>
      </c>
      <c r="E69" s="16" t="s">
        <v>168</v>
      </c>
      <c r="F69" s="16" t="s">
        <v>312</v>
      </c>
      <c r="G69" s="400">
        <v>80</v>
      </c>
      <c r="H69" s="39"/>
    </row>
    <row r="70" spans="1:8" s="26" customFormat="1" ht="28.5" customHeight="1" x14ac:dyDescent="0.25">
      <c r="A70" s="31" t="s">
        <v>38</v>
      </c>
      <c r="B70" s="16"/>
      <c r="C70" s="16" t="s">
        <v>35</v>
      </c>
      <c r="D70" s="16" t="s">
        <v>170</v>
      </c>
      <c r="E70" s="16" t="s">
        <v>168</v>
      </c>
      <c r="F70" s="16" t="s">
        <v>150</v>
      </c>
      <c r="G70" s="400">
        <f>G71+G72</f>
        <v>3061</v>
      </c>
      <c r="H70" s="39"/>
    </row>
    <row r="71" spans="1:8" s="26" customFormat="1" ht="24" customHeight="1" x14ac:dyDescent="0.25">
      <c r="A71" s="31" t="s">
        <v>296</v>
      </c>
      <c r="B71" s="16"/>
      <c r="C71" s="16" t="s">
        <v>35</v>
      </c>
      <c r="D71" s="16" t="s">
        <v>170</v>
      </c>
      <c r="E71" s="16" t="s">
        <v>168</v>
      </c>
      <c r="F71" s="16" t="s">
        <v>295</v>
      </c>
      <c r="G71" s="400">
        <v>3000</v>
      </c>
    </row>
    <row r="72" spans="1:8" s="26" customFormat="1" ht="27.75" customHeight="1" x14ac:dyDescent="0.25">
      <c r="A72" s="31" t="s">
        <v>151</v>
      </c>
      <c r="B72" s="16"/>
      <c r="C72" s="16" t="s">
        <v>35</v>
      </c>
      <c r="D72" s="16" t="s">
        <v>170</v>
      </c>
      <c r="E72" s="16" t="s">
        <v>168</v>
      </c>
      <c r="F72" s="16" t="s">
        <v>152</v>
      </c>
      <c r="G72" s="400">
        <v>61</v>
      </c>
    </row>
    <row r="73" spans="1:8" s="26" customFormat="1" ht="38.25" hidden="1" x14ac:dyDescent="0.25">
      <c r="A73" s="36" t="s">
        <v>215</v>
      </c>
      <c r="B73" s="19"/>
      <c r="C73" s="19" t="s">
        <v>35</v>
      </c>
      <c r="D73" s="19" t="s">
        <v>170</v>
      </c>
      <c r="E73" s="19" t="s">
        <v>172</v>
      </c>
      <c r="F73" s="19"/>
      <c r="G73" s="398">
        <f>G74</f>
        <v>0</v>
      </c>
    </row>
    <row r="74" spans="1:8" s="26" customFormat="1" ht="13.5" hidden="1" x14ac:dyDescent="0.25">
      <c r="A74" s="37" t="s">
        <v>16</v>
      </c>
      <c r="B74" s="25"/>
      <c r="C74" s="28" t="s">
        <v>35</v>
      </c>
      <c r="D74" s="28" t="s">
        <v>170</v>
      </c>
      <c r="E74" s="28" t="s">
        <v>173</v>
      </c>
      <c r="F74" s="25"/>
      <c r="G74" s="399">
        <f>SUM(G75)</f>
        <v>0</v>
      </c>
    </row>
    <row r="75" spans="1:8" s="26" customFormat="1" ht="13.5" hidden="1" x14ac:dyDescent="0.25">
      <c r="A75" s="38" t="s">
        <v>16</v>
      </c>
      <c r="B75" s="25"/>
      <c r="C75" s="16" t="s">
        <v>35</v>
      </c>
      <c r="D75" s="16" t="s">
        <v>170</v>
      </c>
      <c r="E75" s="16" t="s">
        <v>174</v>
      </c>
      <c r="F75" s="19"/>
      <c r="G75" s="400">
        <f>G76</f>
        <v>0</v>
      </c>
    </row>
    <row r="76" spans="1:8" s="26" customFormat="1" ht="25.5" hidden="1" x14ac:dyDescent="0.25">
      <c r="A76" s="38" t="s">
        <v>298</v>
      </c>
      <c r="B76" s="25"/>
      <c r="C76" s="16" t="s">
        <v>35</v>
      </c>
      <c r="D76" s="16" t="s">
        <v>170</v>
      </c>
      <c r="E76" s="16" t="s">
        <v>297</v>
      </c>
      <c r="F76" s="16"/>
      <c r="G76" s="400">
        <v>0</v>
      </c>
    </row>
    <row r="77" spans="1:8" s="26" customFormat="1" ht="63.75" hidden="1" x14ac:dyDescent="0.25">
      <c r="A77" s="31" t="s">
        <v>210</v>
      </c>
      <c r="B77" s="16"/>
      <c r="C77" s="16" t="s">
        <v>35</v>
      </c>
      <c r="D77" s="16" t="s">
        <v>170</v>
      </c>
      <c r="E77" s="16" t="s">
        <v>297</v>
      </c>
      <c r="F77" s="16" t="s">
        <v>146</v>
      </c>
      <c r="G77" s="400">
        <f>G78</f>
        <v>0</v>
      </c>
    </row>
    <row r="78" spans="1:8" s="26" customFormat="1" ht="25.5" hidden="1" x14ac:dyDescent="0.25">
      <c r="A78" s="31" t="s">
        <v>147</v>
      </c>
      <c r="B78" s="16"/>
      <c r="C78" s="16" t="s">
        <v>35</v>
      </c>
      <c r="D78" s="16" t="s">
        <v>170</v>
      </c>
      <c r="E78" s="16" t="s">
        <v>297</v>
      </c>
      <c r="F78" s="16" t="s">
        <v>148</v>
      </c>
      <c r="G78" s="400">
        <v>0</v>
      </c>
    </row>
    <row r="79" spans="1:8" s="26" customFormat="1" ht="22.5" customHeight="1" x14ac:dyDescent="0.25">
      <c r="A79" s="40" t="s">
        <v>216</v>
      </c>
      <c r="B79" s="23"/>
      <c r="C79" s="41" t="s">
        <v>112</v>
      </c>
      <c r="D79" s="42"/>
      <c r="E79" s="23"/>
      <c r="F79" s="23"/>
      <c r="G79" s="396">
        <f t="shared" ref="G79:G87" si="0">G80</f>
        <v>1448</v>
      </c>
    </row>
    <row r="80" spans="1:8" s="26" customFormat="1" ht="26.25" customHeight="1" x14ac:dyDescent="0.25">
      <c r="A80" s="474" t="s">
        <v>182</v>
      </c>
      <c r="B80" s="23"/>
      <c r="C80" s="41" t="s">
        <v>112</v>
      </c>
      <c r="D80" s="41" t="s">
        <v>59</v>
      </c>
      <c r="E80" s="22"/>
      <c r="F80" s="22"/>
      <c r="G80" s="401">
        <f t="shared" si="0"/>
        <v>1448</v>
      </c>
    </row>
    <row r="81" spans="1:7" s="26" customFormat="1" ht="47.25" customHeight="1" x14ac:dyDescent="0.25">
      <c r="A81" s="43" t="s">
        <v>217</v>
      </c>
      <c r="B81" s="16"/>
      <c r="C81" s="44" t="s">
        <v>112</v>
      </c>
      <c r="D81" s="44" t="s">
        <v>59</v>
      </c>
      <c r="E81" s="19" t="s">
        <v>172</v>
      </c>
      <c r="F81" s="19"/>
      <c r="G81" s="398">
        <f t="shared" si="0"/>
        <v>1448</v>
      </c>
    </row>
    <row r="82" spans="1:7" s="26" customFormat="1" ht="26.25" customHeight="1" x14ac:dyDescent="0.25">
      <c r="A82" s="37" t="s">
        <v>16</v>
      </c>
      <c r="B82" s="28"/>
      <c r="C82" s="45" t="s">
        <v>112</v>
      </c>
      <c r="D82" s="45" t="s">
        <v>59</v>
      </c>
      <c r="E82" s="28" t="s">
        <v>173</v>
      </c>
      <c r="F82" s="25"/>
      <c r="G82" s="399">
        <f t="shared" si="0"/>
        <v>1448</v>
      </c>
    </row>
    <row r="83" spans="1:7" s="26" customFormat="1" ht="25.5" customHeight="1" x14ac:dyDescent="0.25">
      <c r="A83" s="38" t="s">
        <v>16</v>
      </c>
      <c r="B83" s="16"/>
      <c r="C83" s="46" t="s">
        <v>112</v>
      </c>
      <c r="D83" s="46" t="s">
        <v>59</v>
      </c>
      <c r="E83" s="16" t="s">
        <v>174</v>
      </c>
      <c r="F83" s="19"/>
      <c r="G83" s="400">
        <f t="shared" si="0"/>
        <v>1448</v>
      </c>
    </row>
    <row r="84" spans="1:7" s="26" customFormat="1" ht="25.5" x14ac:dyDescent="0.25">
      <c r="A84" s="29" t="s">
        <v>218</v>
      </c>
      <c r="B84" s="16"/>
      <c r="C84" s="16" t="s">
        <v>112</v>
      </c>
      <c r="D84" s="16" t="s">
        <v>59</v>
      </c>
      <c r="E84" s="16" t="s">
        <v>181</v>
      </c>
      <c r="F84" s="16"/>
      <c r="G84" s="400">
        <f>G85+G87</f>
        <v>1448</v>
      </c>
    </row>
    <row r="85" spans="1:7" s="26" customFormat="1" ht="63.75" x14ac:dyDescent="0.25">
      <c r="A85" s="31" t="s">
        <v>210</v>
      </c>
      <c r="B85" s="16"/>
      <c r="C85" s="16" t="s">
        <v>112</v>
      </c>
      <c r="D85" s="16" t="s">
        <v>59</v>
      </c>
      <c r="E85" s="16" t="s">
        <v>181</v>
      </c>
      <c r="F85" s="16" t="s">
        <v>146</v>
      </c>
      <c r="G85" s="400">
        <f t="shared" si="0"/>
        <v>1380.1</v>
      </c>
    </row>
    <row r="86" spans="1:7" s="26" customFormat="1" ht="25.5" x14ac:dyDescent="0.25">
      <c r="A86" s="31" t="s">
        <v>147</v>
      </c>
      <c r="B86" s="16"/>
      <c r="C86" s="16" t="s">
        <v>112</v>
      </c>
      <c r="D86" s="16" t="s">
        <v>59</v>
      </c>
      <c r="E86" s="16" t="s">
        <v>181</v>
      </c>
      <c r="F86" s="16" t="s">
        <v>148</v>
      </c>
      <c r="G86" s="400">
        <f>1114.54+293.76+10.5-38.7</f>
        <v>1380.1</v>
      </c>
    </row>
    <row r="87" spans="1:7" s="26" customFormat="1" ht="25.5" x14ac:dyDescent="0.25">
      <c r="A87" s="109" t="s">
        <v>36</v>
      </c>
      <c r="B87" s="16"/>
      <c r="C87" s="16" t="s">
        <v>112</v>
      </c>
      <c r="D87" s="16" t="s">
        <v>59</v>
      </c>
      <c r="E87" s="16" t="s">
        <v>181</v>
      </c>
      <c r="F87" s="16" t="s">
        <v>139</v>
      </c>
      <c r="G87" s="400">
        <f t="shared" si="0"/>
        <v>67.900000000000006</v>
      </c>
    </row>
    <row r="88" spans="1:7" s="26" customFormat="1" ht="25.5" x14ac:dyDescent="0.25">
      <c r="A88" s="31" t="s">
        <v>140</v>
      </c>
      <c r="B88" s="16"/>
      <c r="C88" s="16" t="s">
        <v>112</v>
      </c>
      <c r="D88" s="16" t="s">
        <v>59</v>
      </c>
      <c r="E88" s="16" t="s">
        <v>181</v>
      </c>
      <c r="F88" s="16" t="s">
        <v>141</v>
      </c>
      <c r="G88" s="400">
        <f>2+25.9+20+20</f>
        <v>67.900000000000006</v>
      </c>
    </row>
    <row r="89" spans="1:7" s="47" customFormat="1" ht="27" x14ac:dyDescent="0.2">
      <c r="A89" s="21" t="s">
        <v>219</v>
      </c>
      <c r="B89" s="22"/>
      <c r="C89" s="22" t="s">
        <v>59</v>
      </c>
      <c r="D89" s="22"/>
      <c r="E89" s="22"/>
      <c r="F89" s="22"/>
      <c r="G89" s="401">
        <f>G90+G107</f>
        <v>3471.3</v>
      </c>
    </row>
    <row r="90" spans="1:7" s="26" customFormat="1" ht="44.45" customHeight="1" x14ac:dyDescent="0.25">
      <c r="A90" s="21" t="s">
        <v>86</v>
      </c>
      <c r="B90" s="22"/>
      <c r="C90" s="22" t="s">
        <v>59</v>
      </c>
      <c r="D90" s="22" t="s">
        <v>201</v>
      </c>
      <c r="E90" s="22"/>
      <c r="F90" s="22"/>
      <c r="G90" s="401">
        <f>G91+G101</f>
        <v>1450</v>
      </c>
    </row>
    <row r="91" spans="1:7" s="20" customFormat="1" ht="38.25" x14ac:dyDescent="0.2">
      <c r="A91" s="48" t="s">
        <v>220</v>
      </c>
      <c r="B91" s="49"/>
      <c r="C91" s="49" t="s">
        <v>59</v>
      </c>
      <c r="D91" s="49" t="s">
        <v>201</v>
      </c>
      <c r="E91" s="49" t="s">
        <v>85</v>
      </c>
      <c r="F91" s="49"/>
      <c r="G91" s="398">
        <f>G92</f>
        <v>1450</v>
      </c>
    </row>
    <row r="92" spans="1:7" s="17" customFormat="1" ht="29.25" customHeight="1" x14ac:dyDescent="0.2">
      <c r="A92" s="50" t="s">
        <v>526</v>
      </c>
      <c r="B92" s="51"/>
      <c r="C92" s="51" t="s">
        <v>59</v>
      </c>
      <c r="D92" s="51" t="s">
        <v>201</v>
      </c>
      <c r="E92" s="51" t="s">
        <v>545</v>
      </c>
      <c r="F92" s="51"/>
      <c r="G92" s="399">
        <f>SUM(G93+G97)</f>
        <v>1450</v>
      </c>
    </row>
    <row r="93" spans="1:7" s="17" customFormat="1" ht="66.75" customHeight="1" x14ac:dyDescent="0.2">
      <c r="A93" s="38" t="s">
        <v>546</v>
      </c>
      <c r="B93" s="51"/>
      <c r="C93" s="34" t="s">
        <v>59</v>
      </c>
      <c r="D93" s="34" t="s">
        <v>201</v>
      </c>
      <c r="E93" s="34" t="s">
        <v>547</v>
      </c>
      <c r="F93" s="51"/>
      <c r="G93" s="400">
        <f>SUM(G94)</f>
        <v>60</v>
      </c>
    </row>
    <row r="94" spans="1:7" s="17" customFormat="1" ht="56.25" customHeight="1" x14ac:dyDescent="0.2">
      <c r="A94" s="38" t="s">
        <v>548</v>
      </c>
      <c r="B94" s="34"/>
      <c r="C94" s="34" t="s">
        <v>59</v>
      </c>
      <c r="D94" s="34" t="s">
        <v>201</v>
      </c>
      <c r="E94" s="34" t="s">
        <v>549</v>
      </c>
      <c r="F94" s="34"/>
      <c r="G94" s="400">
        <f>G96</f>
        <v>60</v>
      </c>
    </row>
    <row r="95" spans="1:7" s="17" customFormat="1" ht="33" customHeight="1" x14ac:dyDescent="0.2">
      <c r="A95" s="31" t="s">
        <v>36</v>
      </c>
      <c r="B95" s="34"/>
      <c r="C95" s="34" t="s">
        <v>59</v>
      </c>
      <c r="D95" s="34" t="s">
        <v>201</v>
      </c>
      <c r="E95" s="34" t="s">
        <v>549</v>
      </c>
      <c r="F95" s="34" t="s">
        <v>139</v>
      </c>
      <c r="G95" s="400">
        <f>G96</f>
        <v>60</v>
      </c>
    </row>
    <row r="96" spans="1:7" s="17" customFormat="1" ht="33.75" customHeight="1" x14ac:dyDescent="0.2">
      <c r="A96" s="52" t="s">
        <v>140</v>
      </c>
      <c r="B96" s="34"/>
      <c r="C96" s="34" t="s">
        <v>59</v>
      </c>
      <c r="D96" s="34" t="s">
        <v>201</v>
      </c>
      <c r="E96" s="34" t="s">
        <v>549</v>
      </c>
      <c r="F96" s="34" t="s">
        <v>141</v>
      </c>
      <c r="G96" s="400">
        <v>60</v>
      </c>
    </row>
    <row r="97" spans="1:7" s="17" customFormat="1" ht="36.75" customHeight="1" x14ac:dyDescent="0.2">
      <c r="A97" s="38" t="s">
        <v>550</v>
      </c>
      <c r="B97" s="34"/>
      <c r="C97" s="34" t="s">
        <v>59</v>
      </c>
      <c r="D97" s="34" t="s">
        <v>201</v>
      </c>
      <c r="E97" s="34" t="s">
        <v>551</v>
      </c>
      <c r="F97" s="34"/>
      <c r="G97" s="400">
        <f>SUM(G98)</f>
        <v>1390</v>
      </c>
    </row>
    <row r="98" spans="1:7" s="17" customFormat="1" ht="30" customHeight="1" x14ac:dyDescent="0.2">
      <c r="A98" s="38" t="s">
        <v>88</v>
      </c>
      <c r="B98" s="34"/>
      <c r="C98" s="34" t="s">
        <v>59</v>
      </c>
      <c r="D98" s="34" t="s">
        <v>201</v>
      </c>
      <c r="E98" s="34" t="s">
        <v>552</v>
      </c>
      <c r="F98" s="34"/>
      <c r="G98" s="400">
        <f>G100</f>
        <v>1390</v>
      </c>
    </row>
    <row r="99" spans="1:7" s="17" customFormat="1" ht="31.5" customHeight="1" x14ac:dyDescent="0.2">
      <c r="A99" s="31" t="s">
        <v>36</v>
      </c>
      <c r="B99" s="34"/>
      <c r="C99" s="34" t="s">
        <v>59</v>
      </c>
      <c r="D99" s="34" t="s">
        <v>201</v>
      </c>
      <c r="E99" s="34" t="s">
        <v>552</v>
      </c>
      <c r="F99" s="34" t="s">
        <v>139</v>
      </c>
      <c r="G99" s="400">
        <f>G100</f>
        <v>1390</v>
      </c>
    </row>
    <row r="100" spans="1:7" s="17" customFormat="1" ht="32.25" customHeight="1" x14ac:dyDescent="0.2">
      <c r="A100" s="52" t="s">
        <v>140</v>
      </c>
      <c r="B100" s="34"/>
      <c r="C100" s="34" t="s">
        <v>59</v>
      </c>
      <c r="D100" s="34" t="s">
        <v>201</v>
      </c>
      <c r="E100" s="34" t="s">
        <v>552</v>
      </c>
      <c r="F100" s="34" t="s">
        <v>141</v>
      </c>
      <c r="G100" s="400">
        <f>60+450+880</f>
        <v>1390</v>
      </c>
    </row>
    <row r="101" spans="1:7" s="17" customFormat="1" ht="0.75" hidden="1" customHeight="1" x14ac:dyDescent="0.2">
      <c r="A101" s="36" t="s">
        <v>215</v>
      </c>
      <c r="B101" s="19"/>
      <c r="C101" s="19" t="s">
        <v>59</v>
      </c>
      <c r="D101" s="19" t="s">
        <v>87</v>
      </c>
      <c r="E101" s="19" t="s">
        <v>172</v>
      </c>
      <c r="F101" s="19"/>
      <c r="G101" s="398">
        <f>G102</f>
        <v>0</v>
      </c>
    </row>
    <row r="102" spans="1:7" s="17" customFormat="1" ht="13.5" hidden="1" x14ac:dyDescent="0.2">
      <c r="A102" s="37" t="s">
        <v>16</v>
      </c>
      <c r="B102" s="25"/>
      <c r="C102" s="28" t="s">
        <v>59</v>
      </c>
      <c r="D102" s="28" t="s">
        <v>87</v>
      </c>
      <c r="E102" s="28" t="s">
        <v>173</v>
      </c>
      <c r="F102" s="25"/>
      <c r="G102" s="399">
        <f>SUM(G103)</f>
        <v>0</v>
      </c>
    </row>
    <row r="103" spans="1:7" s="17" customFormat="1" ht="13.5" hidden="1" x14ac:dyDescent="0.2">
      <c r="A103" s="38" t="s">
        <v>16</v>
      </c>
      <c r="B103" s="25"/>
      <c r="C103" s="16" t="s">
        <v>59</v>
      </c>
      <c r="D103" s="16" t="s">
        <v>87</v>
      </c>
      <c r="E103" s="16" t="s">
        <v>174</v>
      </c>
      <c r="F103" s="19"/>
      <c r="G103" s="400">
        <f>G104</f>
        <v>0</v>
      </c>
    </row>
    <row r="104" spans="1:7" s="17" customFormat="1" ht="25.5" hidden="1" x14ac:dyDescent="0.2">
      <c r="A104" s="38" t="s">
        <v>221</v>
      </c>
      <c r="B104" s="25"/>
      <c r="C104" s="16" t="s">
        <v>59</v>
      </c>
      <c r="D104" s="16" t="s">
        <v>87</v>
      </c>
      <c r="E104" s="16" t="s">
        <v>303</v>
      </c>
      <c r="F104" s="16"/>
      <c r="G104" s="400">
        <f>G105</f>
        <v>0</v>
      </c>
    </row>
    <row r="105" spans="1:7" s="17" customFormat="1" ht="12.75" hidden="1" x14ac:dyDescent="0.2">
      <c r="A105" s="31" t="s">
        <v>38</v>
      </c>
      <c r="B105" s="16"/>
      <c r="C105" s="16" t="s">
        <v>59</v>
      </c>
      <c r="D105" s="16" t="s">
        <v>87</v>
      </c>
      <c r="E105" s="16" t="s">
        <v>303</v>
      </c>
      <c r="F105" s="34" t="s">
        <v>150</v>
      </c>
      <c r="G105" s="400">
        <f>G106</f>
        <v>0</v>
      </c>
    </row>
    <row r="106" spans="1:7" s="17" customFormat="1" ht="6" hidden="1" customHeight="1" x14ac:dyDescent="0.2">
      <c r="A106" s="31" t="s">
        <v>151</v>
      </c>
      <c r="B106" s="16"/>
      <c r="C106" s="16" t="s">
        <v>59</v>
      </c>
      <c r="D106" s="16" t="s">
        <v>87</v>
      </c>
      <c r="E106" s="16" t="s">
        <v>303</v>
      </c>
      <c r="F106" s="34" t="s">
        <v>152</v>
      </c>
      <c r="G106" s="400">
        <v>0</v>
      </c>
    </row>
    <row r="107" spans="1:7" s="142" customFormat="1" ht="40.15" customHeight="1" x14ac:dyDescent="0.2">
      <c r="A107" s="21" t="s">
        <v>266</v>
      </c>
      <c r="B107" s="22"/>
      <c r="C107" s="22" t="s">
        <v>59</v>
      </c>
      <c r="D107" s="22" t="s">
        <v>267</v>
      </c>
      <c r="E107" s="22"/>
      <c r="F107" s="22"/>
      <c r="G107" s="401">
        <f>G108</f>
        <v>2021.3</v>
      </c>
    </row>
    <row r="108" spans="1:7" s="142" customFormat="1" ht="38.25" x14ac:dyDescent="0.2">
      <c r="A108" s="48" t="s">
        <v>12</v>
      </c>
      <c r="B108" s="49"/>
      <c r="C108" s="49" t="s">
        <v>59</v>
      </c>
      <c r="D108" s="49" t="s">
        <v>267</v>
      </c>
      <c r="E108" s="49" t="s">
        <v>13</v>
      </c>
      <c r="F108" s="49"/>
      <c r="G108" s="398">
        <f>SUM(G110)</f>
        <v>2021.3</v>
      </c>
    </row>
    <row r="109" spans="1:7" s="142" customFormat="1" ht="51" x14ac:dyDescent="0.2">
      <c r="A109" s="50" t="s">
        <v>270</v>
      </c>
      <c r="B109" s="51"/>
      <c r="C109" s="51" t="s">
        <v>59</v>
      </c>
      <c r="D109" s="51" t="s">
        <v>267</v>
      </c>
      <c r="E109" s="51" t="s">
        <v>15</v>
      </c>
      <c r="F109" s="51"/>
      <c r="G109" s="399">
        <f>SUM(G110)</f>
        <v>2021.3</v>
      </c>
    </row>
    <row r="110" spans="1:7" s="142" customFormat="1" ht="27" customHeight="1" x14ac:dyDescent="0.2">
      <c r="A110" s="38" t="s">
        <v>16</v>
      </c>
      <c r="B110" s="51"/>
      <c r="C110" s="34" t="s">
        <v>59</v>
      </c>
      <c r="D110" s="34" t="s">
        <v>267</v>
      </c>
      <c r="E110" s="34" t="s">
        <v>17</v>
      </c>
      <c r="F110" s="51"/>
      <c r="G110" s="400">
        <f>SUM(G111+G116)</f>
        <v>2021.3</v>
      </c>
    </row>
    <row r="111" spans="1:7" s="142" customFormat="1" ht="51" x14ac:dyDescent="0.2">
      <c r="A111" s="38" t="s">
        <v>264</v>
      </c>
      <c r="B111" s="34"/>
      <c r="C111" s="34" t="s">
        <v>59</v>
      </c>
      <c r="D111" s="34" t="s">
        <v>267</v>
      </c>
      <c r="E111" s="34" t="s">
        <v>265</v>
      </c>
      <c r="F111" s="34"/>
      <c r="G111" s="400">
        <f>G112+G114</f>
        <v>2010.6</v>
      </c>
    </row>
    <row r="112" spans="1:7" s="142" customFormat="1" ht="63.75" x14ac:dyDescent="0.2">
      <c r="A112" s="31" t="s">
        <v>210</v>
      </c>
      <c r="B112" s="34"/>
      <c r="C112" s="34" t="s">
        <v>59</v>
      </c>
      <c r="D112" s="34" t="s">
        <v>267</v>
      </c>
      <c r="E112" s="34" t="s">
        <v>265</v>
      </c>
      <c r="F112" s="34" t="s">
        <v>146</v>
      </c>
      <c r="G112" s="400">
        <f>G113</f>
        <v>1914.8389999999999</v>
      </c>
    </row>
    <row r="113" spans="1:7" s="142" customFormat="1" ht="33" customHeight="1" x14ac:dyDescent="0.2">
      <c r="A113" s="52" t="s">
        <v>147</v>
      </c>
      <c r="B113" s="34"/>
      <c r="C113" s="34" t="s">
        <v>59</v>
      </c>
      <c r="D113" s="34" t="s">
        <v>267</v>
      </c>
      <c r="E113" s="34" t="s">
        <v>265</v>
      </c>
      <c r="F113" s="34" t="s">
        <v>148</v>
      </c>
      <c r="G113" s="400">
        <f>1469.892+435.947+9</f>
        <v>1914.8389999999999</v>
      </c>
    </row>
    <row r="114" spans="1:7" s="142" customFormat="1" ht="30.75" customHeight="1" x14ac:dyDescent="0.2">
      <c r="A114" s="38" t="s">
        <v>36</v>
      </c>
      <c r="B114" s="34"/>
      <c r="C114" s="34" t="s">
        <v>59</v>
      </c>
      <c r="D114" s="34" t="s">
        <v>267</v>
      </c>
      <c r="E114" s="34" t="s">
        <v>265</v>
      </c>
      <c r="F114" s="34" t="s">
        <v>139</v>
      </c>
      <c r="G114" s="400">
        <f>G115</f>
        <v>95.760999999999996</v>
      </c>
    </row>
    <row r="115" spans="1:7" s="142" customFormat="1" ht="34.5" customHeight="1" x14ac:dyDescent="0.2">
      <c r="A115" s="38" t="s">
        <v>140</v>
      </c>
      <c r="B115" s="34"/>
      <c r="C115" s="34" t="s">
        <v>59</v>
      </c>
      <c r="D115" s="34" t="s">
        <v>267</v>
      </c>
      <c r="E115" s="34" t="s">
        <v>265</v>
      </c>
      <c r="F115" s="34" t="s">
        <v>141</v>
      </c>
      <c r="G115" s="400">
        <f>15.76+12.405+15+52.596</f>
        <v>95.760999999999996</v>
      </c>
    </row>
    <row r="116" spans="1:7" s="142" customFormat="1" ht="51.6" customHeight="1" x14ac:dyDescent="0.2">
      <c r="A116" s="31" t="s">
        <v>271</v>
      </c>
      <c r="B116" s="34"/>
      <c r="C116" s="34" t="s">
        <v>59</v>
      </c>
      <c r="D116" s="34" t="s">
        <v>267</v>
      </c>
      <c r="E116" s="34" t="s">
        <v>269</v>
      </c>
      <c r="F116" s="34"/>
      <c r="G116" s="400">
        <f>G117+G119</f>
        <v>10.7</v>
      </c>
    </row>
    <row r="117" spans="1:7" s="142" customFormat="1" ht="0.75" hidden="1" customHeight="1" x14ac:dyDescent="0.2">
      <c r="A117" s="52" t="s">
        <v>210</v>
      </c>
      <c r="B117" s="34"/>
      <c r="C117" s="34" t="s">
        <v>59</v>
      </c>
      <c r="D117" s="34" t="s">
        <v>267</v>
      </c>
      <c r="E117" s="34" t="s">
        <v>269</v>
      </c>
      <c r="F117" s="34" t="s">
        <v>146</v>
      </c>
      <c r="G117" s="400">
        <f>G118</f>
        <v>0</v>
      </c>
    </row>
    <row r="118" spans="1:7" s="142" customFormat="1" ht="25.5" hidden="1" x14ac:dyDescent="0.2">
      <c r="A118" s="38" t="s">
        <v>147</v>
      </c>
      <c r="B118" s="51"/>
      <c r="C118" s="34" t="s">
        <v>59</v>
      </c>
      <c r="D118" s="34" t="s">
        <v>267</v>
      </c>
      <c r="E118" s="34" t="s">
        <v>269</v>
      </c>
      <c r="F118" s="51" t="s">
        <v>148</v>
      </c>
      <c r="G118" s="400">
        <v>0</v>
      </c>
    </row>
    <row r="119" spans="1:7" s="142" customFormat="1" ht="35.450000000000003" customHeight="1" x14ac:dyDescent="0.2">
      <c r="A119" s="38" t="s">
        <v>36</v>
      </c>
      <c r="B119" s="34"/>
      <c r="C119" s="34" t="s">
        <v>59</v>
      </c>
      <c r="D119" s="34" t="s">
        <v>267</v>
      </c>
      <c r="E119" s="34" t="s">
        <v>269</v>
      </c>
      <c r="F119" s="34" t="s">
        <v>139</v>
      </c>
      <c r="G119" s="400">
        <f>G120</f>
        <v>10.7</v>
      </c>
    </row>
    <row r="120" spans="1:7" s="142" customFormat="1" ht="32.65" customHeight="1" x14ac:dyDescent="0.2">
      <c r="A120" s="31" t="s">
        <v>140</v>
      </c>
      <c r="B120" s="34"/>
      <c r="C120" s="34" t="s">
        <v>59</v>
      </c>
      <c r="D120" s="34" t="s">
        <v>267</v>
      </c>
      <c r="E120" s="34" t="s">
        <v>269</v>
      </c>
      <c r="F120" s="34" t="s">
        <v>141</v>
      </c>
      <c r="G120" s="400">
        <v>10.7</v>
      </c>
    </row>
    <row r="121" spans="1:7" s="17" customFormat="1" ht="24.75" customHeight="1" x14ac:dyDescent="0.2">
      <c r="A121" s="21" t="s">
        <v>222</v>
      </c>
      <c r="B121" s="22"/>
      <c r="C121" s="22" t="s">
        <v>47</v>
      </c>
      <c r="D121" s="22"/>
      <c r="E121" s="22"/>
      <c r="F121" s="22"/>
      <c r="G121" s="401">
        <f>G128+G172</f>
        <v>9781.8346300000012</v>
      </c>
    </row>
    <row r="122" spans="1:7" s="17" customFormat="1" ht="0.75" customHeight="1" x14ac:dyDescent="0.2">
      <c r="A122" s="24" t="s">
        <v>418</v>
      </c>
      <c r="B122" s="25"/>
      <c r="C122" s="25" t="s">
        <v>47</v>
      </c>
      <c r="D122" s="25" t="s">
        <v>111</v>
      </c>
      <c r="E122" s="25"/>
      <c r="F122" s="25"/>
      <c r="G122" s="397">
        <f>G123</f>
        <v>0</v>
      </c>
    </row>
    <row r="123" spans="1:7" s="17" customFormat="1" ht="24.75" hidden="1" customHeight="1" x14ac:dyDescent="0.2">
      <c r="A123" s="18" t="s">
        <v>232</v>
      </c>
      <c r="B123" s="25"/>
      <c r="C123" s="25" t="s">
        <v>47</v>
      </c>
      <c r="D123" s="25" t="s">
        <v>111</v>
      </c>
      <c r="E123" s="25" t="s">
        <v>115</v>
      </c>
      <c r="F123" s="25"/>
      <c r="G123" s="397">
        <f>G124</f>
        <v>0</v>
      </c>
    </row>
    <row r="124" spans="1:7" s="17" customFormat="1" ht="21" hidden="1" customHeight="1" x14ac:dyDescent="0.2">
      <c r="A124" s="27" t="s">
        <v>116</v>
      </c>
      <c r="B124" s="25"/>
      <c r="C124" s="28" t="s">
        <v>419</v>
      </c>
      <c r="D124" s="28" t="s">
        <v>111</v>
      </c>
      <c r="E124" s="28" t="s">
        <v>117</v>
      </c>
      <c r="F124" s="25"/>
      <c r="G124" s="399">
        <f>G125</f>
        <v>0</v>
      </c>
    </row>
    <row r="125" spans="1:7" s="17" customFormat="1" ht="25.5" hidden="1" x14ac:dyDescent="0.2">
      <c r="A125" s="29" t="s">
        <v>420</v>
      </c>
      <c r="B125" s="16"/>
      <c r="C125" s="16" t="s">
        <v>47</v>
      </c>
      <c r="D125" s="16" t="s">
        <v>111</v>
      </c>
      <c r="E125" s="16" t="s">
        <v>421</v>
      </c>
      <c r="F125" s="25"/>
      <c r="G125" s="400">
        <f>G126</f>
        <v>0</v>
      </c>
    </row>
    <row r="126" spans="1:7" s="17" customFormat="1" ht="16.5" hidden="1" customHeight="1" x14ac:dyDescent="0.2">
      <c r="A126" s="31" t="s">
        <v>36</v>
      </c>
      <c r="B126" s="16"/>
      <c r="C126" s="16" t="s">
        <v>47</v>
      </c>
      <c r="D126" s="16" t="s">
        <v>111</v>
      </c>
      <c r="E126" s="16" t="s">
        <v>421</v>
      </c>
      <c r="F126" s="16" t="s">
        <v>139</v>
      </c>
      <c r="G126" s="400">
        <f>G127</f>
        <v>0</v>
      </c>
    </row>
    <row r="127" spans="1:7" s="17" customFormat="1" ht="20.25" hidden="1" customHeight="1" x14ac:dyDescent="0.2">
      <c r="A127" s="31" t="s">
        <v>140</v>
      </c>
      <c r="B127" s="25"/>
      <c r="C127" s="16" t="s">
        <v>47</v>
      </c>
      <c r="D127" s="16" t="s">
        <v>111</v>
      </c>
      <c r="E127" s="16" t="s">
        <v>421</v>
      </c>
      <c r="F127" s="16" t="s">
        <v>141</v>
      </c>
      <c r="G127" s="400">
        <v>0</v>
      </c>
    </row>
    <row r="128" spans="1:7" s="17" customFormat="1" ht="25.5" customHeight="1" x14ac:dyDescent="0.2">
      <c r="A128" s="21" t="s">
        <v>92</v>
      </c>
      <c r="B128" s="22"/>
      <c r="C128" s="22" t="s">
        <v>47</v>
      </c>
      <c r="D128" s="22" t="s">
        <v>87</v>
      </c>
      <c r="E128" s="22"/>
      <c r="F128" s="22"/>
      <c r="G128" s="401">
        <f>G129</f>
        <v>4973.89131</v>
      </c>
    </row>
    <row r="129" spans="1:7" s="17" customFormat="1" ht="38.25" x14ac:dyDescent="0.2">
      <c r="A129" s="18" t="s">
        <v>223</v>
      </c>
      <c r="B129" s="19"/>
      <c r="C129" s="19" t="s">
        <v>47</v>
      </c>
      <c r="D129" s="19" t="s">
        <v>87</v>
      </c>
      <c r="E129" s="19" t="s">
        <v>90</v>
      </c>
      <c r="F129" s="16"/>
      <c r="G129" s="398">
        <f>G130+G141</f>
        <v>4973.89131</v>
      </c>
    </row>
    <row r="130" spans="1:7" s="17" customFormat="1" ht="31.5" customHeight="1" x14ac:dyDescent="0.2">
      <c r="A130" s="27" t="s">
        <v>526</v>
      </c>
      <c r="B130" s="28"/>
      <c r="C130" s="28" t="s">
        <v>47</v>
      </c>
      <c r="D130" s="28" t="s">
        <v>87</v>
      </c>
      <c r="E130" s="28" t="s">
        <v>553</v>
      </c>
      <c r="F130" s="28"/>
      <c r="G130" s="399">
        <f>G131</f>
        <v>2988.7513100000001</v>
      </c>
    </row>
    <row r="131" spans="1:7" s="17" customFormat="1" ht="89.25" customHeight="1" x14ac:dyDescent="0.2">
      <c r="A131" s="29" t="s">
        <v>554</v>
      </c>
      <c r="B131" s="16"/>
      <c r="C131" s="16" t="s">
        <v>47</v>
      </c>
      <c r="D131" s="16" t="s">
        <v>87</v>
      </c>
      <c r="E131" s="16" t="s">
        <v>555</v>
      </c>
      <c r="F131" s="16"/>
      <c r="G131" s="400">
        <f>G132+G135+G138</f>
        <v>2988.7513100000001</v>
      </c>
    </row>
    <row r="132" spans="1:7" s="17" customFormat="1" ht="30.75" customHeight="1" x14ac:dyDescent="0.2">
      <c r="A132" s="29" t="s">
        <v>91</v>
      </c>
      <c r="B132" s="16"/>
      <c r="C132" s="16" t="s">
        <v>47</v>
      </c>
      <c r="D132" s="16" t="s">
        <v>87</v>
      </c>
      <c r="E132" s="451" t="s">
        <v>556</v>
      </c>
      <c r="F132" s="16"/>
      <c r="G132" s="400">
        <f>SUM(G134)</f>
        <v>200</v>
      </c>
    </row>
    <row r="133" spans="1:7" s="17" customFormat="1" ht="31.5" customHeight="1" x14ac:dyDescent="0.2">
      <c r="A133" s="31" t="s">
        <v>36</v>
      </c>
      <c r="B133" s="16"/>
      <c r="C133" s="16" t="s">
        <v>47</v>
      </c>
      <c r="D133" s="16" t="s">
        <v>87</v>
      </c>
      <c r="E133" s="451" t="s">
        <v>556</v>
      </c>
      <c r="F133" s="16" t="s">
        <v>139</v>
      </c>
      <c r="G133" s="400">
        <f>G134</f>
        <v>200</v>
      </c>
    </row>
    <row r="134" spans="1:7" s="17" customFormat="1" ht="29.25" customHeight="1" x14ac:dyDescent="0.2">
      <c r="A134" s="31" t="s">
        <v>140</v>
      </c>
      <c r="B134" s="16"/>
      <c r="C134" s="16" t="s">
        <v>47</v>
      </c>
      <c r="D134" s="16" t="s">
        <v>87</v>
      </c>
      <c r="E134" s="451" t="s">
        <v>556</v>
      </c>
      <c r="F134" s="16" t="s">
        <v>141</v>
      </c>
      <c r="G134" s="400">
        <v>200</v>
      </c>
    </row>
    <row r="135" spans="1:7" s="17" customFormat="1" ht="36" customHeight="1" x14ac:dyDescent="0.2">
      <c r="A135" s="29" t="s">
        <v>558</v>
      </c>
      <c r="B135" s="16"/>
      <c r="C135" s="16" t="s">
        <v>47</v>
      </c>
      <c r="D135" s="16" t="s">
        <v>87</v>
      </c>
      <c r="E135" s="451" t="s">
        <v>557</v>
      </c>
      <c r="F135" s="16"/>
      <c r="G135" s="400">
        <f>G136</f>
        <v>250</v>
      </c>
    </row>
    <row r="136" spans="1:7" s="17" customFormat="1" ht="34.5" customHeight="1" x14ac:dyDescent="0.2">
      <c r="A136" s="31" t="s">
        <v>36</v>
      </c>
      <c r="B136" s="16"/>
      <c r="C136" s="16" t="s">
        <v>47</v>
      </c>
      <c r="D136" s="16" t="s">
        <v>87</v>
      </c>
      <c r="E136" s="451" t="s">
        <v>557</v>
      </c>
      <c r="F136" s="16" t="s">
        <v>139</v>
      </c>
      <c r="G136" s="400">
        <f>G137</f>
        <v>250</v>
      </c>
    </row>
    <row r="137" spans="1:7" s="17" customFormat="1" ht="38.25" customHeight="1" x14ac:dyDescent="0.2">
      <c r="A137" s="31" t="s">
        <v>140</v>
      </c>
      <c r="B137" s="16"/>
      <c r="C137" s="16" t="s">
        <v>47</v>
      </c>
      <c r="D137" s="16" t="s">
        <v>87</v>
      </c>
      <c r="E137" s="451" t="s">
        <v>557</v>
      </c>
      <c r="F137" s="16" t="s">
        <v>141</v>
      </c>
      <c r="G137" s="400">
        <v>250</v>
      </c>
    </row>
    <row r="138" spans="1:7" s="17" customFormat="1" ht="57.75" customHeight="1" x14ac:dyDescent="0.2">
      <c r="A138" s="29" t="s">
        <v>95</v>
      </c>
      <c r="B138" s="16"/>
      <c r="C138" s="16" t="s">
        <v>47</v>
      </c>
      <c r="D138" s="16" t="s">
        <v>87</v>
      </c>
      <c r="E138" s="454" t="s">
        <v>559</v>
      </c>
      <c r="F138" s="16"/>
      <c r="G138" s="400">
        <f>G139</f>
        <v>2538.7513100000001</v>
      </c>
    </row>
    <row r="139" spans="1:7" s="17" customFormat="1" ht="33.75" customHeight="1" x14ac:dyDescent="0.2">
      <c r="A139" s="31" t="s">
        <v>36</v>
      </c>
      <c r="B139" s="16"/>
      <c r="C139" s="16" t="s">
        <v>47</v>
      </c>
      <c r="D139" s="16" t="s">
        <v>87</v>
      </c>
      <c r="E139" s="454" t="s">
        <v>559</v>
      </c>
      <c r="F139" s="16" t="s">
        <v>139</v>
      </c>
      <c r="G139" s="400">
        <f>G140</f>
        <v>2538.7513100000001</v>
      </c>
    </row>
    <row r="140" spans="1:7" s="17" customFormat="1" ht="32.25" customHeight="1" x14ac:dyDescent="0.2">
      <c r="A140" s="31" t="s">
        <v>140</v>
      </c>
      <c r="B140" s="16"/>
      <c r="C140" s="16" t="s">
        <v>47</v>
      </c>
      <c r="D140" s="16" t="s">
        <v>87</v>
      </c>
      <c r="E140" s="454" t="s">
        <v>559</v>
      </c>
      <c r="F140" s="16" t="s">
        <v>141</v>
      </c>
      <c r="G140" s="400">
        <f>250+2288.75131</f>
        <v>2538.7513100000001</v>
      </c>
    </row>
    <row r="141" spans="1:7" s="17" customFormat="1" ht="32.25" customHeight="1" x14ac:dyDescent="0.2">
      <c r="A141" s="31" t="s">
        <v>560</v>
      </c>
      <c r="B141" s="451"/>
      <c r="C141" s="451" t="s">
        <v>47</v>
      </c>
      <c r="D141" s="451" t="s">
        <v>87</v>
      </c>
      <c r="E141" s="455" t="s">
        <v>561</v>
      </c>
      <c r="F141" s="451"/>
      <c r="G141" s="400">
        <f>G142</f>
        <v>1985.14</v>
      </c>
    </row>
    <row r="142" spans="1:7" s="17" customFormat="1" ht="49.5" customHeight="1" x14ac:dyDescent="0.2">
      <c r="A142" s="29" t="s">
        <v>562</v>
      </c>
      <c r="B142" s="16"/>
      <c r="C142" s="16" t="s">
        <v>47</v>
      </c>
      <c r="D142" s="16" t="s">
        <v>87</v>
      </c>
      <c r="E142" s="450" t="s">
        <v>563</v>
      </c>
      <c r="F142" s="16"/>
      <c r="G142" s="400">
        <f>G143</f>
        <v>1985.14</v>
      </c>
    </row>
    <row r="143" spans="1:7" s="17" customFormat="1" ht="49.5" customHeight="1" x14ac:dyDescent="0.2">
      <c r="A143" s="29" t="s">
        <v>564</v>
      </c>
      <c r="B143" s="451"/>
      <c r="C143" s="451" t="s">
        <v>47</v>
      </c>
      <c r="D143" s="451" t="s">
        <v>87</v>
      </c>
      <c r="E143" s="454" t="s">
        <v>565</v>
      </c>
      <c r="F143" s="451"/>
      <c r="G143" s="400">
        <f>G144</f>
        <v>1985.14</v>
      </c>
    </row>
    <row r="144" spans="1:7" s="17" customFormat="1" ht="32.25" customHeight="1" x14ac:dyDescent="0.2">
      <c r="A144" s="31" t="s">
        <v>36</v>
      </c>
      <c r="B144" s="16"/>
      <c r="C144" s="16" t="s">
        <v>47</v>
      </c>
      <c r="D144" s="16" t="s">
        <v>87</v>
      </c>
      <c r="E144" s="454" t="s">
        <v>565</v>
      </c>
      <c r="F144" s="16" t="s">
        <v>139</v>
      </c>
      <c r="G144" s="400">
        <f>G145</f>
        <v>1985.14</v>
      </c>
    </row>
    <row r="145" spans="1:8" s="17" customFormat="1" ht="39" customHeight="1" x14ac:dyDescent="0.2">
      <c r="A145" s="31" t="s">
        <v>140</v>
      </c>
      <c r="B145" s="16"/>
      <c r="C145" s="16" t="s">
        <v>47</v>
      </c>
      <c r="D145" s="16" t="s">
        <v>87</v>
      </c>
      <c r="E145" s="454" t="s">
        <v>565</v>
      </c>
      <c r="F145" s="16" t="s">
        <v>141</v>
      </c>
      <c r="G145" s="400">
        <v>1985.14</v>
      </c>
    </row>
    <row r="146" spans="1:8" s="17" customFormat="1" ht="39" hidden="1" customHeight="1" x14ac:dyDescent="0.2">
      <c r="A146" s="52" t="s">
        <v>457</v>
      </c>
      <c r="B146" s="349"/>
      <c r="C146" s="59" t="s">
        <v>47</v>
      </c>
      <c r="D146" s="59" t="s">
        <v>87</v>
      </c>
      <c r="E146" s="349" t="s">
        <v>456</v>
      </c>
      <c r="F146" s="349"/>
      <c r="G146" s="400">
        <f>G147</f>
        <v>0</v>
      </c>
    </row>
    <row r="147" spans="1:8" s="17" customFormat="1" ht="79.5" hidden="1" customHeight="1" x14ac:dyDescent="0.2">
      <c r="A147" s="29" t="s">
        <v>460</v>
      </c>
      <c r="B147" s="25"/>
      <c r="C147" s="349" t="s">
        <v>47</v>
      </c>
      <c r="D147" s="349" t="s">
        <v>87</v>
      </c>
      <c r="E147" s="349" t="s">
        <v>455</v>
      </c>
      <c r="F147" s="349"/>
      <c r="G147" s="400">
        <f>G148</f>
        <v>0</v>
      </c>
    </row>
    <row r="148" spans="1:8" s="17" customFormat="1" ht="36" hidden="1" customHeight="1" x14ac:dyDescent="0.2">
      <c r="A148" s="31" t="s">
        <v>36</v>
      </c>
      <c r="B148" s="349"/>
      <c r="C148" s="349" t="s">
        <v>47</v>
      </c>
      <c r="D148" s="349" t="s">
        <v>87</v>
      </c>
      <c r="E148" s="349" t="s">
        <v>455</v>
      </c>
      <c r="F148" s="349" t="s">
        <v>139</v>
      </c>
      <c r="G148" s="400">
        <f>G149</f>
        <v>0</v>
      </c>
    </row>
    <row r="149" spans="1:8" s="17" customFormat="1" ht="31.5" hidden="1" customHeight="1" x14ac:dyDescent="0.2">
      <c r="A149" s="31" t="s">
        <v>140</v>
      </c>
      <c r="B149" s="349"/>
      <c r="C149" s="349" t="s">
        <v>47</v>
      </c>
      <c r="D149" s="349" t="s">
        <v>87</v>
      </c>
      <c r="E149" s="349" t="s">
        <v>455</v>
      </c>
      <c r="F149" s="349" t="s">
        <v>141</v>
      </c>
      <c r="G149" s="400">
        <v>0</v>
      </c>
    </row>
    <row r="150" spans="1:8" s="17" customFormat="1" ht="57" hidden="1" customHeight="1" x14ac:dyDescent="0.2">
      <c r="A150" s="106" t="s">
        <v>276</v>
      </c>
      <c r="B150" s="28"/>
      <c r="C150" s="16" t="s">
        <v>47</v>
      </c>
      <c r="D150" s="16" t="s">
        <v>87</v>
      </c>
      <c r="E150" s="16" t="s">
        <v>99</v>
      </c>
      <c r="F150" s="25"/>
      <c r="G150" s="399">
        <f>G151</f>
        <v>0</v>
      </c>
    </row>
    <row r="151" spans="1:8" s="17" customFormat="1" ht="38.25" hidden="1" customHeight="1" x14ac:dyDescent="0.2">
      <c r="A151" s="29" t="s">
        <v>100</v>
      </c>
      <c r="B151" s="16"/>
      <c r="C151" s="16" t="s">
        <v>47</v>
      </c>
      <c r="D151" s="16" t="s">
        <v>87</v>
      </c>
      <c r="E151" s="16" t="s">
        <v>101</v>
      </c>
      <c r="F151" s="19"/>
      <c r="G151" s="400">
        <f>G152</f>
        <v>0</v>
      </c>
    </row>
    <row r="152" spans="1:8" s="17" customFormat="1" ht="35.25" hidden="1" customHeight="1" x14ac:dyDescent="0.2">
      <c r="A152" s="29" t="s">
        <v>102</v>
      </c>
      <c r="B152" s="16"/>
      <c r="C152" s="16" t="s">
        <v>47</v>
      </c>
      <c r="D152" s="16" t="s">
        <v>87</v>
      </c>
      <c r="E152" s="16" t="s">
        <v>103</v>
      </c>
      <c r="F152" s="19"/>
      <c r="G152" s="400">
        <f>SUM(G154)</f>
        <v>0</v>
      </c>
    </row>
    <row r="153" spans="1:8" s="17" customFormat="1" ht="39.75" hidden="1" customHeight="1" x14ac:dyDescent="0.2">
      <c r="A153" s="31" t="s">
        <v>36</v>
      </c>
      <c r="B153" s="16"/>
      <c r="C153" s="16" t="s">
        <v>47</v>
      </c>
      <c r="D153" s="16" t="s">
        <v>87</v>
      </c>
      <c r="E153" s="16" t="s">
        <v>103</v>
      </c>
      <c r="F153" s="16" t="s">
        <v>139</v>
      </c>
      <c r="G153" s="400">
        <f>G154</f>
        <v>0</v>
      </c>
    </row>
    <row r="154" spans="1:8" s="17" customFormat="1" ht="38.25" hidden="1" customHeight="1" x14ac:dyDescent="0.2">
      <c r="A154" s="31" t="s">
        <v>140</v>
      </c>
      <c r="B154" s="16"/>
      <c r="C154" s="16" t="s">
        <v>47</v>
      </c>
      <c r="D154" s="16" t="s">
        <v>87</v>
      </c>
      <c r="E154" s="16" t="s">
        <v>103</v>
      </c>
      <c r="F154" s="16" t="s">
        <v>141</v>
      </c>
      <c r="G154" s="400">
        <v>0</v>
      </c>
      <c r="H154" s="53"/>
    </row>
    <row r="155" spans="1:8" s="17" customFormat="1" ht="48" hidden="1" customHeight="1" x14ac:dyDescent="0.2">
      <c r="A155" s="36" t="s">
        <v>215</v>
      </c>
      <c r="B155" s="19"/>
      <c r="C155" s="19" t="s">
        <v>47</v>
      </c>
      <c r="D155" s="19" t="s">
        <v>87</v>
      </c>
      <c r="E155" s="19" t="s">
        <v>172</v>
      </c>
      <c r="F155" s="19"/>
      <c r="G155" s="398">
        <f>G156</f>
        <v>0</v>
      </c>
      <c r="H155" s="53"/>
    </row>
    <row r="156" spans="1:8" s="17" customFormat="1" ht="45.75" hidden="1" customHeight="1" x14ac:dyDescent="0.2">
      <c r="A156" s="37" t="s">
        <v>16</v>
      </c>
      <c r="B156" s="25"/>
      <c r="C156" s="28" t="s">
        <v>47</v>
      </c>
      <c r="D156" s="28" t="s">
        <v>87</v>
      </c>
      <c r="E156" s="28" t="s">
        <v>173</v>
      </c>
      <c r="F156" s="25"/>
      <c r="G156" s="399">
        <f>SUM(G157)</f>
        <v>0</v>
      </c>
      <c r="H156" s="53"/>
    </row>
    <row r="157" spans="1:8" s="17" customFormat="1" ht="41.25" hidden="1" customHeight="1" x14ac:dyDescent="0.2">
      <c r="A157" s="38" t="s">
        <v>16</v>
      </c>
      <c r="B157" s="25"/>
      <c r="C157" s="16" t="s">
        <v>47</v>
      </c>
      <c r="D157" s="16" t="s">
        <v>87</v>
      </c>
      <c r="E157" s="16" t="s">
        <v>174</v>
      </c>
      <c r="F157" s="19"/>
      <c r="G157" s="400">
        <v>0</v>
      </c>
      <c r="H157" s="53"/>
    </row>
    <row r="158" spans="1:8" s="17" customFormat="1" ht="42.75" hidden="1" customHeight="1" x14ac:dyDescent="0.2">
      <c r="A158" s="38" t="s">
        <v>93</v>
      </c>
      <c r="B158" s="25"/>
      <c r="C158" s="16" t="s">
        <v>47</v>
      </c>
      <c r="D158" s="16" t="s">
        <v>87</v>
      </c>
      <c r="E158" s="16" t="s">
        <v>305</v>
      </c>
      <c r="F158" s="16"/>
      <c r="G158" s="400">
        <f>G159</f>
        <v>0</v>
      </c>
      <c r="H158" s="53"/>
    </row>
    <row r="159" spans="1:8" s="17" customFormat="1" ht="41.25" hidden="1" customHeight="1" x14ac:dyDescent="0.2">
      <c r="A159" s="31" t="s">
        <v>38</v>
      </c>
      <c r="B159" s="16"/>
      <c r="C159" s="16" t="s">
        <v>47</v>
      </c>
      <c r="D159" s="16" t="s">
        <v>87</v>
      </c>
      <c r="E159" s="16" t="s">
        <v>305</v>
      </c>
      <c r="F159" s="34" t="s">
        <v>150</v>
      </c>
      <c r="G159" s="400">
        <f>G160</f>
        <v>0</v>
      </c>
      <c r="H159" s="53"/>
    </row>
    <row r="160" spans="1:8" s="17" customFormat="1" ht="45.75" hidden="1" customHeight="1" x14ac:dyDescent="0.2">
      <c r="A160" s="31" t="s">
        <v>296</v>
      </c>
      <c r="B160" s="16"/>
      <c r="C160" s="16" t="s">
        <v>47</v>
      </c>
      <c r="D160" s="16" t="s">
        <v>87</v>
      </c>
      <c r="E160" s="16" t="s">
        <v>305</v>
      </c>
      <c r="F160" s="34" t="s">
        <v>295</v>
      </c>
      <c r="G160" s="400">
        <v>0</v>
      </c>
      <c r="H160" s="53"/>
    </row>
    <row r="161" spans="1:8" s="17" customFormat="1" ht="45" hidden="1" customHeight="1" x14ac:dyDescent="0.2">
      <c r="A161" s="36" t="s">
        <v>124</v>
      </c>
      <c r="B161" s="19"/>
      <c r="C161" s="54" t="s">
        <v>47</v>
      </c>
      <c r="D161" s="54" t="s">
        <v>87</v>
      </c>
      <c r="E161" s="54" t="s">
        <v>125</v>
      </c>
      <c r="F161" s="54"/>
      <c r="G161" s="398">
        <v>0</v>
      </c>
    </row>
    <row r="162" spans="1:8" s="17" customFormat="1" ht="43.5" hidden="1" customHeight="1" x14ac:dyDescent="0.2">
      <c r="A162" s="55" t="s">
        <v>126</v>
      </c>
      <c r="B162" s="28"/>
      <c r="C162" s="56" t="s">
        <v>47</v>
      </c>
      <c r="D162" s="56" t="s">
        <v>87</v>
      </c>
      <c r="E162" s="56" t="s">
        <v>127</v>
      </c>
      <c r="F162" s="56"/>
      <c r="G162" s="399">
        <v>0</v>
      </c>
    </row>
    <row r="163" spans="1:8" s="17" customFormat="1" ht="42" hidden="1" customHeight="1" x14ac:dyDescent="0.2">
      <c r="A163" s="84" t="s">
        <v>245</v>
      </c>
      <c r="B163" s="16"/>
      <c r="C163" s="57" t="s">
        <v>47</v>
      </c>
      <c r="D163" s="57" t="s">
        <v>87</v>
      </c>
      <c r="E163" s="57" t="s">
        <v>129</v>
      </c>
      <c r="F163" s="57"/>
      <c r="G163" s="400">
        <f>SUM(G165)</f>
        <v>0</v>
      </c>
    </row>
    <row r="164" spans="1:8" s="17" customFormat="1" ht="42" hidden="1" customHeight="1" x14ac:dyDescent="0.2">
      <c r="A164" s="31" t="s">
        <v>36</v>
      </c>
      <c r="B164" s="16"/>
      <c r="C164" s="57" t="s">
        <v>47</v>
      </c>
      <c r="D164" s="57" t="s">
        <v>87</v>
      </c>
      <c r="E164" s="57" t="s">
        <v>129</v>
      </c>
      <c r="F164" s="16" t="s">
        <v>139</v>
      </c>
      <c r="G164" s="400">
        <f>G165</f>
        <v>0</v>
      </c>
    </row>
    <row r="165" spans="1:8" s="17" customFormat="1" ht="41.25" hidden="1" customHeight="1" x14ac:dyDescent="0.2">
      <c r="A165" s="31" t="s">
        <v>140</v>
      </c>
      <c r="B165" s="16"/>
      <c r="C165" s="57" t="s">
        <v>47</v>
      </c>
      <c r="D165" s="57" t="s">
        <v>87</v>
      </c>
      <c r="E165" s="57" t="s">
        <v>129</v>
      </c>
      <c r="F165" s="16" t="s">
        <v>141</v>
      </c>
      <c r="G165" s="400"/>
      <c r="H165" s="53"/>
    </row>
    <row r="166" spans="1:8" s="17" customFormat="1" ht="39" hidden="1" customHeight="1" x14ac:dyDescent="0.2">
      <c r="A166" s="58" t="s">
        <v>128</v>
      </c>
      <c r="B166" s="16"/>
      <c r="C166" s="59" t="s">
        <v>47</v>
      </c>
      <c r="D166" s="59" t="s">
        <v>87</v>
      </c>
      <c r="E166" s="59" t="s">
        <v>129</v>
      </c>
      <c r="F166" s="59"/>
      <c r="G166" s="400">
        <v>0</v>
      </c>
    </row>
    <row r="167" spans="1:8" s="17" customFormat="1" ht="38.25" hidden="1" customHeight="1" x14ac:dyDescent="0.2">
      <c r="A167" s="31" t="s">
        <v>36</v>
      </c>
      <c r="B167" s="16"/>
      <c r="C167" s="59" t="s">
        <v>47</v>
      </c>
      <c r="D167" s="59" t="s">
        <v>87</v>
      </c>
      <c r="E167" s="59" t="s">
        <v>129</v>
      </c>
      <c r="F167" s="16" t="s">
        <v>139</v>
      </c>
      <c r="G167" s="400">
        <v>0</v>
      </c>
    </row>
    <row r="168" spans="1:8" s="17" customFormat="1" ht="33" hidden="1" customHeight="1" x14ac:dyDescent="0.2">
      <c r="A168" s="52" t="s">
        <v>457</v>
      </c>
      <c r="B168" s="16"/>
      <c r="C168" s="59" t="s">
        <v>47</v>
      </c>
      <c r="D168" s="59" t="s">
        <v>87</v>
      </c>
      <c r="E168" s="16" t="s">
        <v>456</v>
      </c>
      <c r="F168" s="16"/>
      <c r="G168" s="400">
        <f>G169</f>
        <v>0</v>
      </c>
      <c r="H168" s="53"/>
    </row>
    <row r="169" spans="1:8" s="17" customFormat="1" ht="69.75" hidden="1" customHeight="1" x14ac:dyDescent="0.2">
      <c r="A169" s="29" t="s">
        <v>460</v>
      </c>
      <c r="B169" s="25"/>
      <c r="C169" s="16" t="s">
        <v>47</v>
      </c>
      <c r="D169" s="16" t="s">
        <v>87</v>
      </c>
      <c r="E169" s="16" t="s">
        <v>455</v>
      </c>
      <c r="F169" s="16"/>
      <c r="G169" s="400">
        <f>G170</f>
        <v>0</v>
      </c>
      <c r="H169" s="53"/>
    </row>
    <row r="170" spans="1:8" s="17" customFormat="1" ht="28.5" hidden="1" customHeight="1" x14ac:dyDescent="0.2">
      <c r="A170" s="31" t="s">
        <v>36</v>
      </c>
      <c r="B170" s="16"/>
      <c r="C170" s="16" t="s">
        <v>47</v>
      </c>
      <c r="D170" s="16" t="s">
        <v>87</v>
      </c>
      <c r="E170" s="16" t="s">
        <v>455</v>
      </c>
      <c r="F170" s="16" t="s">
        <v>139</v>
      </c>
      <c r="G170" s="400">
        <f>G171</f>
        <v>0</v>
      </c>
      <c r="H170" s="53"/>
    </row>
    <row r="171" spans="1:8" s="17" customFormat="1" ht="28.5" hidden="1" customHeight="1" x14ac:dyDescent="0.2">
      <c r="A171" s="31" t="s">
        <v>140</v>
      </c>
      <c r="B171" s="16"/>
      <c r="C171" s="16" t="s">
        <v>47</v>
      </c>
      <c r="D171" s="16" t="s">
        <v>87</v>
      </c>
      <c r="E171" s="16" t="s">
        <v>455</v>
      </c>
      <c r="F171" s="16" t="s">
        <v>141</v>
      </c>
      <c r="G171" s="400">
        <v>0</v>
      </c>
      <c r="H171" s="53"/>
    </row>
    <row r="172" spans="1:8" s="17" customFormat="1" ht="28.5" customHeight="1" x14ac:dyDescent="0.2">
      <c r="A172" s="21" t="s">
        <v>46</v>
      </c>
      <c r="B172" s="22"/>
      <c r="C172" s="22" t="s">
        <v>47</v>
      </c>
      <c r="D172" s="22" t="s">
        <v>48</v>
      </c>
      <c r="E172" s="22"/>
      <c r="F172" s="22"/>
      <c r="G172" s="401">
        <f>G173+G179</f>
        <v>4807.9433200000003</v>
      </c>
    </row>
    <row r="173" spans="1:8" s="20" customFormat="1" ht="57" customHeight="1" x14ac:dyDescent="0.2">
      <c r="A173" s="18" t="s">
        <v>442</v>
      </c>
      <c r="B173" s="19"/>
      <c r="C173" s="19" t="s">
        <v>47</v>
      </c>
      <c r="D173" s="19" t="s">
        <v>48</v>
      </c>
      <c r="E173" s="19" t="s">
        <v>437</v>
      </c>
      <c r="F173" s="19"/>
      <c r="G173" s="398">
        <f>G175</f>
        <v>274</v>
      </c>
    </row>
    <row r="174" spans="1:8" s="20" customFormat="1" ht="31.5" customHeight="1" x14ac:dyDescent="0.2">
      <c r="A174" s="29" t="s">
        <v>560</v>
      </c>
      <c r="B174" s="19"/>
      <c r="C174" s="470" t="s">
        <v>47</v>
      </c>
      <c r="D174" s="470" t="s">
        <v>48</v>
      </c>
      <c r="E174" s="455" t="s">
        <v>606</v>
      </c>
      <c r="F174" s="19"/>
      <c r="G174" s="400">
        <v>274</v>
      </c>
    </row>
    <row r="175" spans="1:8" s="17" customFormat="1" ht="43.5" customHeight="1" x14ac:dyDescent="0.2">
      <c r="A175" s="478" t="s">
        <v>607</v>
      </c>
      <c r="B175" s="479"/>
      <c r="C175" s="470" t="s">
        <v>47</v>
      </c>
      <c r="D175" s="470" t="s">
        <v>48</v>
      </c>
      <c r="E175" s="470" t="s">
        <v>608</v>
      </c>
      <c r="F175" s="19"/>
      <c r="G175" s="400">
        <f>G176</f>
        <v>274</v>
      </c>
    </row>
    <row r="176" spans="1:8" s="17" customFormat="1" ht="32.25" customHeight="1" x14ac:dyDescent="0.2">
      <c r="A176" s="478" t="s">
        <v>610</v>
      </c>
      <c r="B176" s="479"/>
      <c r="C176" s="470" t="s">
        <v>47</v>
      </c>
      <c r="D176" s="470" t="s">
        <v>48</v>
      </c>
      <c r="E176" s="470" t="s">
        <v>611</v>
      </c>
      <c r="F176" s="19"/>
      <c r="G176" s="400">
        <f>SUM(G178)</f>
        <v>274</v>
      </c>
    </row>
    <row r="177" spans="1:7" s="17" customFormat="1" ht="27.75" customHeight="1" x14ac:dyDescent="0.2">
      <c r="A177" s="31" t="s">
        <v>36</v>
      </c>
      <c r="B177" s="479"/>
      <c r="C177" s="470" t="s">
        <v>47</v>
      </c>
      <c r="D177" s="470" t="s">
        <v>48</v>
      </c>
      <c r="E177" s="470" t="s">
        <v>611</v>
      </c>
      <c r="F177" s="470" t="s">
        <v>139</v>
      </c>
      <c r="G177" s="400">
        <f>G178</f>
        <v>274</v>
      </c>
    </row>
    <row r="178" spans="1:7" s="17" customFormat="1" ht="33" customHeight="1" x14ac:dyDescent="0.2">
      <c r="A178" s="31" t="s">
        <v>140</v>
      </c>
      <c r="B178" s="479"/>
      <c r="C178" s="470" t="s">
        <v>47</v>
      </c>
      <c r="D178" s="470" t="s">
        <v>48</v>
      </c>
      <c r="E178" s="470" t="s">
        <v>611</v>
      </c>
      <c r="F178" s="470" t="s">
        <v>141</v>
      </c>
      <c r="G178" s="400">
        <v>274</v>
      </c>
    </row>
    <row r="179" spans="1:7" s="17" customFormat="1" ht="48.75" customHeight="1" x14ac:dyDescent="0.2">
      <c r="A179" s="36" t="s">
        <v>215</v>
      </c>
      <c r="B179" s="19"/>
      <c r="C179" s="19" t="s">
        <v>47</v>
      </c>
      <c r="D179" s="19" t="s">
        <v>48</v>
      </c>
      <c r="E179" s="19" t="s">
        <v>172</v>
      </c>
      <c r="F179" s="19"/>
      <c r="G179" s="398">
        <f>G180</f>
        <v>4533.9433200000003</v>
      </c>
    </row>
    <row r="180" spans="1:7" s="17" customFormat="1" ht="29.25" customHeight="1" x14ac:dyDescent="0.2">
      <c r="A180" s="55" t="s">
        <v>16</v>
      </c>
      <c r="B180" s="28"/>
      <c r="C180" s="28" t="s">
        <v>47</v>
      </c>
      <c r="D180" s="28" t="s">
        <v>48</v>
      </c>
      <c r="E180" s="28" t="s">
        <v>173</v>
      </c>
      <c r="F180" s="28"/>
      <c r="G180" s="399">
        <f>G181</f>
        <v>4533.9433200000003</v>
      </c>
    </row>
    <row r="181" spans="1:7" s="17" customFormat="1" ht="27" customHeight="1" x14ac:dyDescent="0.2">
      <c r="A181" s="58" t="s">
        <v>16</v>
      </c>
      <c r="B181" s="16"/>
      <c r="C181" s="16" t="s">
        <v>47</v>
      </c>
      <c r="D181" s="16" t="s">
        <v>48</v>
      </c>
      <c r="E181" s="16" t="s">
        <v>174</v>
      </c>
      <c r="F181" s="16"/>
      <c r="G181" s="400">
        <f>G182+G185+G190+G191</f>
        <v>4533.9433200000003</v>
      </c>
    </row>
    <row r="182" spans="1:7" s="17" customFormat="1" ht="27" customHeight="1" x14ac:dyDescent="0.2">
      <c r="A182" s="29" t="s">
        <v>183</v>
      </c>
      <c r="B182" s="16"/>
      <c r="C182" s="16" t="s">
        <v>47</v>
      </c>
      <c r="D182" s="16" t="s">
        <v>48</v>
      </c>
      <c r="E182" s="16" t="s">
        <v>184</v>
      </c>
      <c r="F182" s="19"/>
      <c r="G182" s="400">
        <f>G184</f>
        <v>1900</v>
      </c>
    </row>
    <row r="183" spans="1:7" s="17" customFormat="1" ht="36" customHeight="1" x14ac:dyDescent="0.2">
      <c r="A183" s="31" t="s">
        <v>36</v>
      </c>
      <c r="B183" s="16"/>
      <c r="C183" s="16" t="s">
        <v>47</v>
      </c>
      <c r="D183" s="16" t="s">
        <v>48</v>
      </c>
      <c r="E183" s="16" t="s">
        <v>184</v>
      </c>
      <c r="F183" s="16" t="s">
        <v>139</v>
      </c>
      <c r="G183" s="400">
        <f>G184</f>
        <v>1900</v>
      </c>
    </row>
    <row r="184" spans="1:7" s="17" customFormat="1" ht="34.5" customHeight="1" x14ac:dyDescent="0.2">
      <c r="A184" s="31" t="s">
        <v>140</v>
      </c>
      <c r="B184" s="16"/>
      <c r="C184" s="16" t="s">
        <v>47</v>
      </c>
      <c r="D184" s="16" t="s">
        <v>48</v>
      </c>
      <c r="E184" s="16" t="s">
        <v>184</v>
      </c>
      <c r="F184" s="16" t="s">
        <v>141</v>
      </c>
      <c r="G184" s="400">
        <v>1900</v>
      </c>
    </row>
    <row r="185" spans="1:7" s="17" customFormat="1" ht="30" customHeight="1" x14ac:dyDescent="0.2">
      <c r="A185" s="29" t="s">
        <v>185</v>
      </c>
      <c r="B185" s="16"/>
      <c r="C185" s="16" t="s">
        <v>47</v>
      </c>
      <c r="D185" s="16" t="s">
        <v>48</v>
      </c>
      <c r="E185" s="16" t="s">
        <v>186</v>
      </c>
      <c r="F185" s="16"/>
      <c r="G185" s="400">
        <f>G187</f>
        <v>400</v>
      </c>
    </row>
    <row r="186" spans="1:7" s="17" customFormat="1" ht="32.25" customHeight="1" x14ac:dyDescent="0.2">
      <c r="A186" s="31" t="s">
        <v>36</v>
      </c>
      <c r="B186" s="16"/>
      <c r="C186" s="16" t="s">
        <v>47</v>
      </c>
      <c r="D186" s="16" t="s">
        <v>48</v>
      </c>
      <c r="E186" s="16" t="s">
        <v>186</v>
      </c>
      <c r="F186" s="16" t="s">
        <v>139</v>
      </c>
      <c r="G186" s="400">
        <f>G187</f>
        <v>400</v>
      </c>
    </row>
    <row r="187" spans="1:7" s="17" customFormat="1" ht="33" customHeight="1" x14ac:dyDescent="0.2">
      <c r="A187" s="31" t="s">
        <v>140</v>
      </c>
      <c r="B187" s="16"/>
      <c r="C187" s="16" t="s">
        <v>47</v>
      </c>
      <c r="D187" s="16" t="s">
        <v>48</v>
      </c>
      <c r="E187" s="16" t="s">
        <v>186</v>
      </c>
      <c r="F187" s="16" t="s">
        <v>141</v>
      </c>
      <c r="G187" s="400">
        <v>400</v>
      </c>
    </row>
    <row r="188" spans="1:7" s="17" customFormat="1" ht="66.75" customHeight="1" x14ac:dyDescent="0.2">
      <c r="A188" s="33" t="s">
        <v>314</v>
      </c>
      <c r="B188" s="16"/>
      <c r="C188" s="16" t="s">
        <v>47</v>
      </c>
      <c r="D188" s="16" t="s">
        <v>48</v>
      </c>
      <c r="E188" s="16" t="s">
        <v>394</v>
      </c>
      <c r="F188" s="16"/>
      <c r="G188" s="400">
        <f>SUM(G190)</f>
        <v>233.94332</v>
      </c>
    </row>
    <row r="189" spans="1:7" s="17" customFormat="1" ht="22.5" customHeight="1" x14ac:dyDescent="0.2">
      <c r="A189" s="31" t="s">
        <v>212</v>
      </c>
      <c r="B189" s="16"/>
      <c r="C189" s="16" t="s">
        <v>47</v>
      </c>
      <c r="D189" s="16" t="s">
        <v>48</v>
      </c>
      <c r="E189" s="16" t="s">
        <v>394</v>
      </c>
      <c r="F189" s="34" t="s">
        <v>154</v>
      </c>
      <c r="G189" s="400">
        <f>G190</f>
        <v>233.94332</v>
      </c>
    </row>
    <row r="190" spans="1:7" s="17" customFormat="1" ht="24" customHeight="1" x14ac:dyDescent="0.2">
      <c r="A190" s="31" t="s">
        <v>155</v>
      </c>
      <c r="B190" s="16"/>
      <c r="C190" s="16" t="s">
        <v>47</v>
      </c>
      <c r="D190" s="16" t="s">
        <v>48</v>
      </c>
      <c r="E190" s="16" t="s">
        <v>394</v>
      </c>
      <c r="F190" s="34" t="s">
        <v>5</v>
      </c>
      <c r="G190" s="400">
        <v>233.94332</v>
      </c>
    </row>
    <row r="191" spans="1:7" s="17" customFormat="1" ht="25.5" x14ac:dyDescent="0.2">
      <c r="A191" s="29" t="s">
        <v>187</v>
      </c>
      <c r="B191" s="16"/>
      <c r="C191" s="16" t="s">
        <v>47</v>
      </c>
      <c r="D191" s="16" t="s">
        <v>48</v>
      </c>
      <c r="E191" s="16" t="s">
        <v>188</v>
      </c>
      <c r="F191" s="16"/>
      <c r="G191" s="400">
        <f>G192</f>
        <v>2000</v>
      </c>
    </row>
    <row r="192" spans="1:7" s="17" customFormat="1" ht="25.5" x14ac:dyDescent="0.2">
      <c r="A192" s="31" t="s">
        <v>36</v>
      </c>
      <c r="B192" s="16"/>
      <c r="C192" s="16" t="s">
        <v>47</v>
      </c>
      <c r="D192" s="16" t="s">
        <v>48</v>
      </c>
      <c r="E192" s="16" t="s">
        <v>188</v>
      </c>
      <c r="F192" s="16" t="s">
        <v>139</v>
      </c>
      <c r="G192" s="400">
        <f>G193</f>
        <v>2000</v>
      </c>
    </row>
    <row r="193" spans="1:7" s="17" customFormat="1" ht="25.5" x14ac:dyDescent="0.2">
      <c r="A193" s="31" t="s">
        <v>140</v>
      </c>
      <c r="B193" s="16"/>
      <c r="C193" s="16" t="s">
        <v>47</v>
      </c>
      <c r="D193" s="16" t="s">
        <v>48</v>
      </c>
      <c r="E193" s="16" t="s">
        <v>188</v>
      </c>
      <c r="F193" s="16" t="s">
        <v>141</v>
      </c>
      <c r="G193" s="400">
        <f>100+200+1500+200</f>
        <v>2000</v>
      </c>
    </row>
    <row r="194" spans="1:7" s="47" customFormat="1" ht="21" customHeight="1" x14ac:dyDescent="0.2">
      <c r="A194" s="21" t="s">
        <v>224</v>
      </c>
      <c r="B194" s="22"/>
      <c r="C194" s="22" t="s">
        <v>111</v>
      </c>
      <c r="D194" s="22"/>
      <c r="E194" s="22"/>
      <c r="F194" s="22"/>
      <c r="G194" s="401">
        <f>G195+G216+G249</f>
        <v>62881.004999999997</v>
      </c>
    </row>
    <row r="195" spans="1:7" s="47" customFormat="1" ht="27.75" customHeight="1" x14ac:dyDescent="0.2">
      <c r="A195" s="21" t="s">
        <v>191</v>
      </c>
      <c r="B195" s="22"/>
      <c r="C195" s="22" t="s">
        <v>111</v>
      </c>
      <c r="D195" s="22" t="s">
        <v>35</v>
      </c>
      <c r="E195" s="22"/>
      <c r="F195" s="22"/>
      <c r="G195" s="401">
        <f>G207+G196</f>
        <v>5509.7</v>
      </c>
    </row>
    <row r="196" spans="1:7" s="17" customFormat="1" ht="51" hidden="1" x14ac:dyDescent="0.2">
      <c r="A196" s="102" t="s">
        <v>275</v>
      </c>
      <c r="B196" s="25"/>
      <c r="C196" s="19" t="s">
        <v>111</v>
      </c>
      <c r="D196" s="19" t="s">
        <v>35</v>
      </c>
      <c r="E196" s="19" t="s">
        <v>49</v>
      </c>
      <c r="F196" s="25"/>
      <c r="G196" s="398">
        <f>G197+G202</f>
        <v>0</v>
      </c>
    </row>
    <row r="197" spans="1:7" s="17" customFormat="1" ht="0.75" hidden="1" customHeight="1" x14ac:dyDescent="0.2">
      <c r="A197" s="27" t="s">
        <v>50</v>
      </c>
      <c r="B197" s="25"/>
      <c r="C197" s="16" t="s">
        <v>111</v>
      </c>
      <c r="D197" s="16" t="s">
        <v>35</v>
      </c>
      <c r="E197" s="28" t="s">
        <v>51</v>
      </c>
      <c r="F197" s="25"/>
      <c r="G197" s="399">
        <f>G199</f>
        <v>0</v>
      </c>
    </row>
    <row r="198" spans="1:7" s="17" customFormat="1" ht="63.75" hidden="1" x14ac:dyDescent="0.2">
      <c r="A198" s="29" t="s">
        <v>251</v>
      </c>
      <c r="B198" s="25"/>
      <c r="C198" s="16" t="s">
        <v>111</v>
      </c>
      <c r="D198" s="16" t="s">
        <v>35</v>
      </c>
      <c r="E198" s="16" t="s">
        <v>53</v>
      </c>
      <c r="F198" s="16"/>
      <c r="G198" s="400">
        <f>G199</f>
        <v>0</v>
      </c>
    </row>
    <row r="199" spans="1:7" s="17" customFormat="1" ht="51" hidden="1" x14ac:dyDescent="0.2">
      <c r="A199" s="29" t="s">
        <v>54</v>
      </c>
      <c r="B199" s="16"/>
      <c r="C199" s="16" t="s">
        <v>111</v>
      </c>
      <c r="D199" s="16" t="s">
        <v>35</v>
      </c>
      <c r="E199" s="16" t="s">
        <v>55</v>
      </c>
      <c r="F199" s="16"/>
      <c r="G199" s="400">
        <f>G200</f>
        <v>0</v>
      </c>
    </row>
    <row r="200" spans="1:7" s="17" customFormat="1" ht="12.75" hidden="1" x14ac:dyDescent="0.2">
      <c r="A200" s="66" t="s">
        <v>56</v>
      </c>
      <c r="B200" s="16"/>
      <c r="C200" s="16" t="s">
        <v>111</v>
      </c>
      <c r="D200" s="16" t="s">
        <v>35</v>
      </c>
      <c r="E200" s="16" t="s">
        <v>55</v>
      </c>
      <c r="F200" s="16" t="s">
        <v>198</v>
      </c>
      <c r="G200" s="400">
        <f>G201</f>
        <v>0</v>
      </c>
    </row>
    <row r="201" spans="1:7" s="17" customFormat="1" ht="25.5" hidden="1" x14ac:dyDescent="0.2">
      <c r="A201" s="66" t="s">
        <v>57</v>
      </c>
      <c r="B201" s="16"/>
      <c r="C201" s="16" t="s">
        <v>111</v>
      </c>
      <c r="D201" s="16" t="s">
        <v>35</v>
      </c>
      <c r="E201" s="16" t="s">
        <v>55</v>
      </c>
      <c r="F201" s="16" t="s">
        <v>199</v>
      </c>
      <c r="G201" s="400">
        <v>0</v>
      </c>
    </row>
    <row r="202" spans="1:7" s="17" customFormat="1" ht="6.2" hidden="1" customHeight="1" x14ac:dyDescent="0.2">
      <c r="A202" s="27" t="s">
        <v>60</v>
      </c>
      <c r="B202" s="28"/>
      <c r="C202" s="28" t="s">
        <v>111</v>
      </c>
      <c r="D202" s="28" t="s">
        <v>35</v>
      </c>
      <c r="E202" s="28" t="s">
        <v>61</v>
      </c>
      <c r="F202" s="28"/>
      <c r="G202" s="399">
        <f>G203</f>
        <v>0</v>
      </c>
    </row>
    <row r="203" spans="1:7" s="17" customFormat="1" ht="38.25" hidden="1" x14ac:dyDescent="0.2">
      <c r="A203" s="94" t="s">
        <v>62</v>
      </c>
      <c r="B203" s="16"/>
      <c r="C203" s="16" t="s">
        <v>111</v>
      </c>
      <c r="D203" s="16" t="s">
        <v>35</v>
      </c>
      <c r="E203" s="16" t="s">
        <v>63</v>
      </c>
      <c r="F203" s="16"/>
      <c r="G203" s="400">
        <f>G204</f>
        <v>0</v>
      </c>
    </row>
    <row r="204" spans="1:7" s="17" customFormat="1" ht="38.25" hidden="1" x14ac:dyDescent="0.2">
      <c r="A204" s="95" t="s">
        <v>64</v>
      </c>
      <c r="B204" s="16"/>
      <c r="C204" s="16" t="s">
        <v>111</v>
      </c>
      <c r="D204" s="16" t="s">
        <v>35</v>
      </c>
      <c r="E204" s="16" t="s">
        <v>65</v>
      </c>
      <c r="F204" s="16"/>
      <c r="G204" s="400">
        <f>G205</f>
        <v>0</v>
      </c>
    </row>
    <row r="205" spans="1:7" s="17" customFormat="1" ht="12.75" hidden="1" x14ac:dyDescent="0.2">
      <c r="A205" s="31" t="s">
        <v>56</v>
      </c>
      <c r="B205" s="16"/>
      <c r="C205" s="16" t="s">
        <v>111</v>
      </c>
      <c r="D205" s="16" t="s">
        <v>35</v>
      </c>
      <c r="E205" s="16" t="s">
        <v>65</v>
      </c>
      <c r="F205" s="16" t="s">
        <v>198</v>
      </c>
      <c r="G205" s="400">
        <f>G206</f>
        <v>0</v>
      </c>
    </row>
    <row r="206" spans="1:7" s="17" customFormat="1" ht="3" hidden="1" customHeight="1" x14ac:dyDescent="0.2">
      <c r="A206" s="31" t="s">
        <v>238</v>
      </c>
      <c r="B206" s="16"/>
      <c r="C206" s="16" t="s">
        <v>111</v>
      </c>
      <c r="D206" s="16" t="s">
        <v>35</v>
      </c>
      <c r="E206" s="16" t="s">
        <v>65</v>
      </c>
      <c r="F206" s="16" t="s">
        <v>199</v>
      </c>
      <c r="G206" s="400">
        <v>0</v>
      </c>
    </row>
    <row r="207" spans="1:7" s="47" customFormat="1" ht="46.5" customHeight="1" x14ac:dyDescent="0.2">
      <c r="A207" s="36" t="s">
        <v>215</v>
      </c>
      <c r="B207" s="19"/>
      <c r="C207" s="19" t="s">
        <v>111</v>
      </c>
      <c r="D207" s="19" t="s">
        <v>35</v>
      </c>
      <c r="E207" s="19" t="s">
        <v>172</v>
      </c>
      <c r="F207" s="19"/>
      <c r="G207" s="398">
        <f>G208</f>
        <v>5509.7</v>
      </c>
    </row>
    <row r="208" spans="1:7" s="47" customFormat="1" ht="25.5" customHeight="1" x14ac:dyDescent="0.2">
      <c r="A208" s="55" t="s">
        <v>16</v>
      </c>
      <c r="B208" s="28"/>
      <c r="C208" s="28" t="s">
        <v>111</v>
      </c>
      <c r="D208" s="28" t="s">
        <v>35</v>
      </c>
      <c r="E208" s="28" t="s">
        <v>173</v>
      </c>
      <c r="F208" s="28"/>
      <c r="G208" s="399">
        <f>SUM(G209)</f>
        <v>5509.7</v>
      </c>
    </row>
    <row r="209" spans="1:8" s="47" customFormat="1" ht="22.5" customHeight="1" x14ac:dyDescent="0.2">
      <c r="A209" s="58" t="s">
        <v>16</v>
      </c>
      <c r="B209" s="16"/>
      <c r="C209" s="16" t="s">
        <v>111</v>
      </c>
      <c r="D209" s="16" t="s">
        <v>35</v>
      </c>
      <c r="E209" s="16" t="s">
        <v>174</v>
      </c>
      <c r="F209" s="16"/>
      <c r="G209" s="400">
        <f>SUM(G210+G213)</f>
        <v>5509.7</v>
      </c>
    </row>
    <row r="210" spans="1:8" s="47" customFormat="1" ht="24.75" customHeight="1" x14ac:dyDescent="0.2">
      <c r="A210" s="29" t="s">
        <v>192</v>
      </c>
      <c r="B210" s="16"/>
      <c r="C210" s="16" t="s">
        <v>111</v>
      </c>
      <c r="D210" s="16" t="s">
        <v>35</v>
      </c>
      <c r="E210" s="16" t="s">
        <v>193</v>
      </c>
      <c r="F210" s="16"/>
      <c r="G210" s="400">
        <f>G211</f>
        <v>650</v>
      </c>
    </row>
    <row r="211" spans="1:8" s="47" customFormat="1" ht="25.5" x14ac:dyDescent="0.2">
      <c r="A211" s="31" t="s">
        <v>36</v>
      </c>
      <c r="B211" s="16"/>
      <c r="C211" s="16" t="s">
        <v>111</v>
      </c>
      <c r="D211" s="16" t="s">
        <v>35</v>
      </c>
      <c r="E211" s="16" t="s">
        <v>193</v>
      </c>
      <c r="F211" s="16" t="s">
        <v>139</v>
      </c>
      <c r="G211" s="400">
        <f>G212</f>
        <v>650</v>
      </c>
    </row>
    <row r="212" spans="1:8" s="47" customFormat="1" ht="25.5" x14ac:dyDescent="0.2">
      <c r="A212" s="31" t="s">
        <v>140</v>
      </c>
      <c r="B212" s="16"/>
      <c r="C212" s="16" t="s">
        <v>111</v>
      </c>
      <c r="D212" s="16" t="s">
        <v>35</v>
      </c>
      <c r="E212" s="16" t="s">
        <v>193</v>
      </c>
      <c r="F212" s="16" t="s">
        <v>141</v>
      </c>
      <c r="G212" s="400">
        <f>430+220</f>
        <v>650</v>
      </c>
      <c r="H212" s="60"/>
    </row>
    <row r="213" spans="1:8" s="47" customFormat="1" ht="25.5" x14ac:dyDescent="0.2">
      <c r="A213" s="29" t="s">
        <v>225</v>
      </c>
      <c r="B213" s="16"/>
      <c r="C213" s="16" t="s">
        <v>111</v>
      </c>
      <c r="D213" s="16" t="s">
        <v>35</v>
      </c>
      <c r="E213" s="16" t="s">
        <v>190</v>
      </c>
      <c r="F213" s="16"/>
      <c r="G213" s="400">
        <f>SUM(G215)</f>
        <v>4859.7</v>
      </c>
    </row>
    <row r="214" spans="1:8" s="47" customFormat="1" ht="25.5" x14ac:dyDescent="0.2">
      <c r="A214" s="31" t="s">
        <v>36</v>
      </c>
      <c r="B214" s="16"/>
      <c r="C214" s="16" t="s">
        <v>111</v>
      </c>
      <c r="D214" s="16" t="s">
        <v>35</v>
      </c>
      <c r="E214" s="16" t="s">
        <v>190</v>
      </c>
      <c r="F214" s="16" t="s">
        <v>139</v>
      </c>
      <c r="G214" s="400">
        <f>G215</f>
        <v>4859.7</v>
      </c>
    </row>
    <row r="215" spans="1:8" s="47" customFormat="1" ht="32.25" customHeight="1" x14ac:dyDescent="0.2">
      <c r="A215" s="31" t="s">
        <v>140</v>
      </c>
      <c r="B215" s="16"/>
      <c r="C215" s="16" t="s">
        <v>111</v>
      </c>
      <c r="D215" s="16" t="s">
        <v>35</v>
      </c>
      <c r="E215" s="16" t="s">
        <v>190</v>
      </c>
      <c r="F215" s="16" t="s">
        <v>141</v>
      </c>
      <c r="G215" s="400">
        <v>4859.7</v>
      </c>
    </row>
    <row r="216" spans="1:8" s="47" customFormat="1" ht="23.25" customHeight="1" x14ac:dyDescent="0.2">
      <c r="A216" s="21" t="s">
        <v>110</v>
      </c>
      <c r="B216" s="22"/>
      <c r="C216" s="22" t="s">
        <v>111</v>
      </c>
      <c r="D216" s="22" t="s">
        <v>112</v>
      </c>
      <c r="E216" s="22"/>
      <c r="F216" s="22"/>
      <c r="G216" s="401">
        <f>G217+G243+G229</f>
        <v>394.01600000000002</v>
      </c>
    </row>
    <row r="217" spans="1:8" s="47" customFormat="1" ht="38.25" x14ac:dyDescent="0.2">
      <c r="A217" s="18" t="s">
        <v>226</v>
      </c>
      <c r="B217" s="19"/>
      <c r="C217" s="19" t="s">
        <v>111</v>
      </c>
      <c r="D217" s="19" t="s">
        <v>112</v>
      </c>
      <c r="E217" s="19" t="s">
        <v>105</v>
      </c>
      <c r="F217" s="19"/>
      <c r="G217" s="398">
        <f>G218</f>
        <v>394.01600000000002</v>
      </c>
    </row>
    <row r="218" spans="1:8" s="47" customFormat="1" ht="33" customHeight="1" x14ac:dyDescent="0.2">
      <c r="A218" s="27" t="s">
        <v>526</v>
      </c>
      <c r="B218" s="25"/>
      <c r="C218" s="28" t="s">
        <v>111</v>
      </c>
      <c r="D218" s="28" t="s">
        <v>112</v>
      </c>
      <c r="E218" s="28" t="s">
        <v>568</v>
      </c>
      <c r="F218" s="25"/>
      <c r="G218" s="399">
        <f>G225</f>
        <v>394.01600000000002</v>
      </c>
    </row>
    <row r="219" spans="1:8" s="47" customFormat="1" ht="43.5" hidden="1" customHeight="1" x14ac:dyDescent="0.2">
      <c r="A219" s="29" t="s">
        <v>106</v>
      </c>
      <c r="B219" s="19"/>
      <c r="C219" s="16" t="s">
        <v>111</v>
      </c>
      <c r="D219" s="16" t="s">
        <v>112</v>
      </c>
      <c r="E219" s="16" t="s">
        <v>107</v>
      </c>
      <c r="F219" s="19"/>
      <c r="G219" s="400">
        <f>G220</f>
        <v>0</v>
      </c>
    </row>
    <row r="220" spans="1:8" s="47" customFormat="1" ht="33.75" hidden="1" customHeight="1" x14ac:dyDescent="0.2">
      <c r="A220" s="31" t="s">
        <v>108</v>
      </c>
      <c r="B220" s="19"/>
      <c r="C220" s="16" t="s">
        <v>111</v>
      </c>
      <c r="D220" s="16" t="s">
        <v>112</v>
      </c>
      <c r="E220" s="16" t="s">
        <v>107</v>
      </c>
      <c r="F220" s="16" t="s">
        <v>227</v>
      </c>
      <c r="G220" s="400">
        <f>G221</f>
        <v>0</v>
      </c>
    </row>
    <row r="221" spans="1:8" s="47" customFormat="1" ht="24.75" hidden="1" customHeight="1" x14ac:dyDescent="0.2">
      <c r="A221" s="31" t="s">
        <v>109</v>
      </c>
      <c r="B221" s="19"/>
      <c r="C221" s="16" t="s">
        <v>111</v>
      </c>
      <c r="D221" s="16" t="s">
        <v>112</v>
      </c>
      <c r="E221" s="16" t="s">
        <v>107</v>
      </c>
      <c r="F221" s="16" t="s">
        <v>228</v>
      </c>
      <c r="G221" s="400">
        <v>0</v>
      </c>
    </row>
    <row r="222" spans="1:8" s="47" customFormat="1" ht="51" hidden="1" x14ac:dyDescent="0.2">
      <c r="A222" s="31" t="s">
        <v>299</v>
      </c>
      <c r="B222" s="19"/>
      <c r="C222" s="16" t="s">
        <v>111</v>
      </c>
      <c r="D222" s="16" t="s">
        <v>112</v>
      </c>
      <c r="E222" s="16" t="s">
        <v>301</v>
      </c>
      <c r="F222" s="16"/>
      <c r="G222" s="400">
        <f>G223</f>
        <v>0</v>
      </c>
    </row>
    <row r="223" spans="1:8" s="47" customFormat="1" ht="25.5" hidden="1" x14ac:dyDescent="0.2">
      <c r="A223" s="31" t="s">
        <v>108</v>
      </c>
      <c r="B223" s="19"/>
      <c r="C223" s="16" t="s">
        <v>111</v>
      </c>
      <c r="D223" s="16" t="s">
        <v>112</v>
      </c>
      <c r="E223" s="16" t="s">
        <v>301</v>
      </c>
      <c r="F223" s="16" t="s">
        <v>227</v>
      </c>
      <c r="G223" s="400">
        <f>G224</f>
        <v>0</v>
      </c>
    </row>
    <row r="224" spans="1:8" s="47" customFormat="1" ht="15" hidden="1" customHeight="1" x14ac:dyDescent="0.2">
      <c r="A224" s="31" t="s">
        <v>109</v>
      </c>
      <c r="B224" s="19"/>
      <c r="C224" s="16" t="s">
        <v>111</v>
      </c>
      <c r="D224" s="16" t="s">
        <v>112</v>
      </c>
      <c r="E224" s="16" t="s">
        <v>301</v>
      </c>
      <c r="F224" s="16" t="s">
        <v>228</v>
      </c>
      <c r="G224" s="400">
        <v>0</v>
      </c>
    </row>
    <row r="225" spans="1:7" s="47" customFormat="1" ht="38.25" customHeight="1" x14ac:dyDescent="0.2">
      <c r="A225" s="29" t="s">
        <v>566</v>
      </c>
      <c r="B225" s="16"/>
      <c r="C225" s="16" t="s">
        <v>111</v>
      </c>
      <c r="D225" s="16" t="s">
        <v>112</v>
      </c>
      <c r="E225" s="451" t="s">
        <v>567</v>
      </c>
      <c r="F225" s="16"/>
      <c r="G225" s="400">
        <f>G226</f>
        <v>394.01600000000002</v>
      </c>
    </row>
    <row r="226" spans="1:7" s="47" customFormat="1" ht="38.25" customHeight="1" x14ac:dyDescent="0.2">
      <c r="A226" s="29" t="s">
        <v>113</v>
      </c>
      <c r="B226" s="451"/>
      <c r="C226" s="451" t="s">
        <v>111</v>
      </c>
      <c r="D226" s="451" t="s">
        <v>112</v>
      </c>
      <c r="E226" s="451" t="s">
        <v>569</v>
      </c>
      <c r="F226" s="451"/>
      <c r="G226" s="400">
        <f>G227</f>
        <v>394.01600000000002</v>
      </c>
    </row>
    <row r="227" spans="1:7" s="47" customFormat="1" ht="31.5" customHeight="1" x14ac:dyDescent="0.2">
      <c r="A227" s="31" t="s">
        <v>36</v>
      </c>
      <c r="B227" s="16"/>
      <c r="C227" s="16" t="s">
        <v>111</v>
      </c>
      <c r="D227" s="16" t="s">
        <v>112</v>
      </c>
      <c r="E227" s="451" t="s">
        <v>569</v>
      </c>
      <c r="F227" s="16" t="s">
        <v>139</v>
      </c>
      <c r="G227" s="400">
        <f>G228</f>
        <v>394.01600000000002</v>
      </c>
    </row>
    <row r="228" spans="1:7" s="47" customFormat="1" ht="34.5" customHeight="1" x14ac:dyDescent="0.2">
      <c r="A228" s="31" t="s">
        <v>140</v>
      </c>
      <c r="B228" s="16"/>
      <c r="C228" s="16" t="s">
        <v>111</v>
      </c>
      <c r="D228" s="16" t="s">
        <v>112</v>
      </c>
      <c r="E228" s="451" t="s">
        <v>569</v>
      </c>
      <c r="F228" s="16" t="s">
        <v>141</v>
      </c>
      <c r="G228" s="400">
        <v>394.01600000000002</v>
      </c>
    </row>
    <row r="229" spans="1:7" s="47" customFormat="1" ht="48" hidden="1" customHeight="1" x14ac:dyDescent="0.2">
      <c r="A229" s="18" t="s">
        <v>130</v>
      </c>
      <c r="B229" s="16"/>
      <c r="C229" s="19" t="s">
        <v>111</v>
      </c>
      <c r="D229" s="19" t="s">
        <v>112</v>
      </c>
      <c r="E229" s="19" t="s">
        <v>131</v>
      </c>
      <c r="F229" s="19"/>
      <c r="G229" s="398">
        <f>SUM(G230)</f>
        <v>0</v>
      </c>
    </row>
    <row r="230" spans="1:7" s="47" customFormat="1" ht="28.5" hidden="1" customHeight="1" x14ac:dyDescent="0.2">
      <c r="A230" s="50" t="s">
        <v>132</v>
      </c>
      <c r="B230" s="28"/>
      <c r="C230" s="28" t="s">
        <v>111</v>
      </c>
      <c r="D230" s="28" t="s">
        <v>112</v>
      </c>
      <c r="E230" s="28" t="s">
        <v>133</v>
      </c>
      <c r="F230" s="28"/>
      <c r="G230" s="399">
        <f>G234+G231+G240+G237</f>
        <v>0</v>
      </c>
    </row>
    <row r="231" spans="1:7" s="47" customFormat="1" ht="27.95" hidden="1" customHeight="1" x14ac:dyDescent="0.2">
      <c r="A231" s="29" t="s">
        <v>247</v>
      </c>
      <c r="B231" s="16"/>
      <c r="C231" s="16" t="s">
        <v>111</v>
      </c>
      <c r="D231" s="16" t="s">
        <v>112</v>
      </c>
      <c r="E231" s="16" t="s">
        <v>135</v>
      </c>
      <c r="F231" s="16"/>
      <c r="G231" s="400">
        <f>SUM(G233)</f>
        <v>0</v>
      </c>
    </row>
    <row r="232" spans="1:7" s="47" customFormat="1" ht="24.4" hidden="1" customHeight="1" x14ac:dyDescent="0.2">
      <c r="A232" s="31" t="s">
        <v>229</v>
      </c>
      <c r="B232" s="16"/>
      <c r="C232" s="16" t="s">
        <v>111</v>
      </c>
      <c r="D232" s="16" t="s">
        <v>112</v>
      </c>
      <c r="E232" s="16" t="s">
        <v>135</v>
      </c>
      <c r="F232" s="16" t="s">
        <v>227</v>
      </c>
      <c r="G232" s="400">
        <f>G233</f>
        <v>0</v>
      </c>
    </row>
    <row r="233" spans="1:7" s="47" customFormat="1" ht="29.25" hidden="1" customHeight="1" x14ac:dyDescent="0.2">
      <c r="A233" s="31" t="s">
        <v>230</v>
      </c>
      <c r="B233" s="16"/>
      <c r="C233" s="16" t="s">
        <v>111</v>
      </c>
      <c r="D233" s="16" t="s">
        <v>112</v>
      </c>
      <c r="E233" s="16" t="s">
        <v>135</v>
      </c>
      <c r="F233" s="16" t="s">
        <v>228</v>
      </c>
      <c r="G233" s="400"/>
    </row>
    <row r="234" spans="1:7" s="47" customFormat="1" ht="39.4" hidden="1" customHeight="1" x14ac:dyDescent="0.2">
      <c r="A234" s="29" t="s">
        <v>134</v>
      </c>
      <c r="B234" s="16"/>
      <c r="C234" s="16" t="s">
        <v>111</v>
      </c>
      <c r="D234" s="16" t="s">
        <v>112</v>
      </c>
      <c r="E234" s="16" t="s">
        <v>135</v>
      </c>
      <c r="F234" s="16"/>
      <c r="G234" s="400">
        <f>SUM(G236)</f>
        <v>0</v>
      </c>
    </row>
    <row r="235" spans="1:7" s="47" customFormat="1" ht="31.9" hidden="1" customHeight="1" x14ac:dyDescent="0.2">
      <c r="A235" s="31" t="s">
        <v>229</v>
      </c>
      <c r="B235" s="16"/>
      <c r="C235" s="16" t="s">
        <v>111</v>
      </c>
      <c r="D235" s="16" t="s">
        <v>112</v>
      </c>
      <c r="E235" s="16" t="s">
        <v>135</v>
      </c>
      <c r="F235" s="16" t="s">
        <v>227</v>
      </c>
      <c r="G235" s="400">
        <f>G236</f>
        <v>0</v>
      </c>
    </row>
    <row r="236" spans="1:7" s="47" customFormat="1" ht="33.950000000000003" hidden="1" customHeight="1" x14ac:dyDescent="0.2">
      <c r="A236" s="31" t="s">
        <v>230</v>
      </c>
      <c r="B236" s="16"/>
      <c r="C236" s="16" t="s">
        <v>111</v>
      </c>
      <c r="D236" s="16" t="s">
        <v>112</v>
      </c>
      <c r="E236" s="16" t="s">
        <v>135</v>
      </c>
      <c r="F236" s="16" t="s">
        <v>228</v>
      </c>
      <c r="G236" s="400">
        <v>0</v>
      </c>
    </row>
    <row r="237" spans="1:7" s="47" customFormat="1" ht="32.25" hidden="1" customHeight="1" x14ac:dyDescent="0.2">
      <c r="A237" s="29" t="s">
        <v>277</v>
      </c>
      <c r="B237" s="16"/>
      <c r="C237" s="16" t="s">
        <v>111</v>
      </c>
      <c r="D237" s="16" t="s">
        <v>112</v>
      </c>
      <c r="E237" s="16" t="s">
        <v>278</v>
      </c>
      <c r="F237" s="16"/>
      <c r="G237" s="400">
        <f>G238</f>
        <v>0</v>
      </c>
    </row>
    <row r="238" spans="1:7" s="47" customFormat="1" ht="33" hidden="1" customHeight="1" x14ac:dyDescent="0.2">
      <c r="A238" s="31" t="s">
        <v>229</v>
      </c>
      <c r="B238" s="16"/>
      <c r="C238" s="16" t="s">
        <v>111</v>
      </c>
      <c r="D238" s="16" t="s">
        <v>112</v>
      </c>
      <c r="E238" s="16" t="s">
        <v>278</v>
      </c>
      <c r="F238" s="16" t="s">
        <v>227</v>
      </c>
      <c r="G238" s="400">
        <f>G239</f>
        <v>0</v>
      </c>
    </row>
    <row r="239" spans="1:7" s="47" customFormat="1" ht="35.25" hidden="1" customHeight="1" x14ac:dyDescent="0.2">
      <c r="A239" s="31" t="s">
        <v>230</v>
      </c>
      <c r="B239" s="16"/>
      <c r="C239" s="16" t="s">
        <v>111</v>
      </c>
      <c r="D239" s="16" t="s">
        <v>112</v>
      </c>
      <c r="E239" s="16" t="s">
        <v>278</v>
      </c>
      <c r="F239" s="16" t="s">
        <v>228</v>
      </c>
      <c r="G239" s="400">
        <v>0</v>
      </c>
    </row>
    <row r="240" spans="1:7" s="47" customFormat="1" ht="44.1" hidden="1" customHeight="1" x14ac:dyDescent="0.2">
      <c r="A240" s="29" t="s">
        <v>277</v>
      </c>
      <c r="B240" s="16"/>
      <c r="C240" s="16" t="s">
        <v>111</v>
      </c>
      <c r="D240" s="16" t="s">
        <v>112</v>
      </c>
      <c r="E240" s="16" t="s">
        <v>278</v>
      </c>
      <c r="F240" s="16"/>
      <c r="G240" s="400">
        <f>SUM(G242)</f>
        <v>0</v>
      </c>
    </row>
    <row r="241" spans="1:8" s="47" customFormat="1" ht="34.700000000000003" hidden="1" customHeight="1" x14ac:dyDescent="0.2">
      <c r="A241" s="31" t="s">
        <v>36</v>
      </c>
      <c r="B241" s="16"/>
      <c r="C241" s="16" t="s">
        <v>111</v>
      </c>
      <c r="D241" s="16" t="s">
        <v>112</v>
      </c>
      <c r="E241" s="16" t="s">
        <v>278</v>
      </c>
      <c r="F241" s="16" t="s">
        <v>139</v>
      </c>
      <c r="G241" s="400">
        <f>G242</f>
        <v>0</v>
      </c>
    </row>
    <row r="242" spans="1:8" s="47" customFormat="1" ht="48.2" hidden="1" customHeight="1" x14ac:dyDescent="0.2">
      <c r="A242" s="31" t="s">
        <v>140</v>
      </c>
      <c r="B242" s="16"/>
      <c r="C242" s="16" t="s">
        <v>111</v>
      </c>
      <c r="D242" s="16" t="s">
        <v>112</v>
      </c>
      <c r="E242" s="16" t="s">
        <v>278</v>
      </c>
      <c r="F242" s="16" t="s">
        <v>141</v>
      </c>
      <c r="G242" s="400">
        <v>0</v>
      </c>
    </row>
    <row r="243" spans="1:8" s="47" customFormat="1" ht="38.25" hidden="1" x14ac:dyDescent="0.2">
      <c r="A243" s="137" t="s">
        <v>215</v>
      </c>
      <c r="B243" s="16"/>
      <c r="C243" s="19" t="s">
        <v>111</v>
      </c>
      <c r="D243" s="19" t="s">
        <v>112</v>
      </c>
      <c r="E243" s="19" t="s">
        <v>172</v>
      </c>
      <c r="F243" s="19"/>
      <c r="G243" s="398">
        <f>G244</f>
        <v>0</v>
      </c>
    </row>
    <row r="244" spans="1:8" s="47" customFormat="1" ht="19.5" hidden="1" customHeight="1" x14ac:dyDescent="0.2">
      <c r="A244" s="55" t="s">
        <v>16</v>
      </c>
      <c r="B244" s="28"/>
      <c r="C244" s="28" t="s">
        <v>111</v>
      </c>
      <c r="D244" s="28" t="s">
        <v>112</v>
      </c>
      <c r="E244" s="28" t="s">
        <v>173</v>
      </c>
      <c r="F244" s="28"/>
      <c r="G244" s="399">
        <f>G245</f>
        <v>0</v>
      </c>
    </row>
    <row r="245" spans="1:8" s="47" customFormat="1" ht="24.75" hidden="1" customHeight="1" x14ac:dyDescent="0.2">
      <c r="A245" s="58" t="s">
        <v>16</v>
      </c>
      <c r="B245" s="16"/>
      <c r="C245" s="16" t="s">
        <v>111</v>
      </c>
      <c r="D245" s="16" t="s">
        <v>112</v>
      </c>
      <c r="E245" s="16" t="s">
        <v>174</v>
      </c>
      <c r="F245" s="16"/>
      <c r="G245" s="400">
        <f>G246</f>
        <v>0</v>
      </c>
    </row>
    <row r="246" spans="1:8" s="47" customFormat="1" ht="38.25" hidden="1" x14ac:dyDescent="0.2">
      <c r="A246" s="58" t="s">
        <v>194</v>
      </c>
      <c r="B246" s="16"/>
      <c r="C246" s="16" t="s">
        <v>111</v>
      </c>
      <c r="D246" s="16" t="s">
        <v>112</v>
      </c>
      <c r="E246" s="16" t="s">
        <v>195</v>
      </c>
      <c r="F246" s="16"/>
      <c r="G246" s="400">
        <f>SUM(G248)</f>
        <v>0</v>
      </c>
    </row>
    <row r="247" spans="1:8" s="47" customFormat="1" ht="25.5" hidden="1" x14ac:dyDescent="0.2">
      <c r="A247" s="31" t="s">
        <v>36</v>
      </c>
      <c r="B247" s="16"/>
      <c r="C247" s="16" t="s">
        <v>111</v>
      </c>
      <c r="D247" s="16" t="s">
        <v>112</v>
      </c>
      <c r="E247" s="16" t="s">
        <v>195</v>
      </c>
      <c r="F247" s="16" t="s">
        <v>139</v>
      </c>
      <c r="G247" s="400">
        <f>G248</f>
        <v>0</v>
      </c>
    </row>
    <row r="248" spans="1:8" s="47" customFormat="1" ht="7.5" hidden="1" customHeight="1" x14ac:dyDescent="0.2">
      <c r="A248" s="31" t="s">
        <v>140</v>
      </c>
      <c r="B248" s="16"/>
      <c r="C248" s="16" t="s">
        <v>111</v>
      </c>
      <c r="D248" s="16" t="s">
        <v>112</v>
      </c>
      <c r="E248" s="16" t="s">
        <v>195</v>
      </c>
      <c r="F248" s="16" t="s">
        <v>141</v>
      </c>
      <c r="G248" s="400">
        <v>0</v>
      </c>
    </row>
    <row r="249" spans="1:8" s="47" customFormat="1" ht="28.5" customHeight="1" x14ac:dyDescent="0.2">
      <c r="A249" s="21" t="s">
        <v>119</v>
      </c>
      <c r="B249" s="22"/>
      <c r="C249" s="471" t="s">
        <v>111</v>
      </c>
      <c r="D249" s="471" t="s">
        <v>59</v>
      </c>
      <c r="E249" s="22"/>
      <c r="F249" s="23"/>
      <c r="G249" s="401">
        <f>G250+G269+G275+G281+G287</f>
        <v>56977.288999999997</v>
      </c>
    </row>
    <row r="250" spans="1:8" s="47" customFormat="1" ht="38.25" x14ac:dyDescent="0.2">
      <c r="A250" s="18" t="s">
        <v>232</v>
      </c>
      <c r="B250" s="19"/>
      <c r="C250" s="19" t="s">
        <v>111</v>
      </c>
      <c r="D250" s="19" t="s">
        <v>59</v>
      </c>
      <c r="E250" s="19" t="s">
        <v>115</v>
      </c>
      <c r="F250" s="19"/>
      <c r="G250" s="398">
        <f>G251</f>
        <v>37362.471999999994</v>
      </c>
    </row>
    <row r="251" spans="1:8" s="47" customFormat="1" ht="33.75" customHeight="1" x14ac:dyDescent="0.2">
      <c r="A251" s="27" t="s">
        <v>526</v>
      </c>
      <c r="B251" s="28"/>
      <c r="C251" s="28" t="s">
        <v>111</v>
      </c>
      <c r="D251" s="28" t="s">
        <v>59</v>
      </c>
      <c r="E251" s="28" t="s">
        <v>570</v>
      </c>
      <c r="F251" s="28"/>
      <c r="G251" s="399">
        <f>G252+G265</f>
        <v>37362.471999999994</v>
      </c>
    </row>
    <row r="252" spans="1:8" s="17" customFormat="1" ht="58.5" customHeight="1" x14ac:dyDescent="0.2">
      <c r="A252" s="29" t="s">
        <v>571</v>
      </c>
      <c r="B252" s="16"/>
      <c r="C252" s="16" t="s">
        <v>111</v>
      </c>
      <c r="D252" s="16" t="s">
        <v>59</v>
      </c>
      <c r="E252" s="451" t="s">
        <v>572</v>
      </c>
      <c r="F252" s="16"/>
      <c r="G252" s="400">
        <f>G253+G259</f>
        <v>37062.471999999994</v>
      </c>
    </row>
    <row r="253" spans="1:8" s="17" customFormat="1" ht="53.25" customHeight="1" x14ac:dyDescent="0.2">
      <c r="A253" s="29" t="s">
        <v>118</v>
      </c>
      <c r="B253" s="451"/>
      <c r="C253" s="451" t="s">
        <v>111</v>
      </c>
      <c r="D253" s="451" t="s">
        <v>59</v>
      </c>
      <c r="E253" s="451" t="s">
        <v>573</v>
      </c>
      <c r="F253" s="451"/>
      <c r="G253" s="400">
        <f>G254</f>
        <v>36745.471999999994</v>
      </c>
    </row>
    <row r="254" spans="1:8" s="47" customFormat="1" ht="25.5" x14ac:dyDescent="0.2">
      <c r="A254" s="31" t="s">
        <v>36</v>
      </c>
      <c r="B254" s="16"/>
      <c r="C254" s="16" t="s">
        <v>111</v>
      </c>
      <c r="D254" s="16" t="s">
        <v>59</v>
      </c>
      <c r="E254" s="451" t="s">
        <v>573</v>
      </c>
      <c r="F254" s="16" t="s">
        <v>139</v>
      </c>
      <c r="G254" s="400">
        <f>G255</f>
        <v>36745.471999999994</v>
      </c>
    </row>
    <row r="255" spans="1:8" s="47" customFormat="1" ht="26.45" customHeight="1" x14ac:dyDescent="0.2">
      <c r="A255" s="31" t="s">
        <v>140</v>
      </c>
      <c r="B255" s="16"/>
      <c r="C255" s="16" t="s">
        <v>111</v>
      </c>
      <c r="D255" s="16" t="s">
        <v>59</v>
      </c>
      <c r="E255" s="451" t="s">
        <v>573</v>
      </c>
      <c r="F255" s="16" t="s">
        <v>141</v>
      </c>
      <c r="G255" s="400">
        <f>28769.512+250+440.96+20+30+7535-300</f>
        <v>36745.471999999994</v>
      </c>
      <c r="H255" s="60"/>
    </row>
    <row r="256" spans="1:8" s="47" customFormat="1" ht="38.25" hidden="1" x14ac:dyDescent="0.2">
      <c r="A256" s="137" t="s">
        <v>215</v>
      </c>
      <c r="B256" s="62"/>
      <c r="C256" s="19" t="s">
        <v>111</v>
      </c>
      <c r="D256" s="19" t="s">
        <v>59</v>
      </c>
      <c r="E256" s="19" t="s">
        <v>173</v>
      </c>
      <c r="F256" s="19"/>
      <c r="G256" s="398">
        <f>G257</f>
        <v>0</v>
      </c>
      <c r="H256" s="60"/>
    </row>
    <row r="257" spans="1:8" s="47" customFormat="1" ht="12.75" hidden="1" x14ac:dyDescent="0.2">
      <c r="A257" s="140" t="s">
        <v>16</v>
      </c>
      <c r="B257" s="28"/>
      <c r="C257" s="16" t="s">
        <v>111</v>
      </c>
      <c r="D257" s="16" t="s">
        <v>59</v>
      </c>
      <c r="E257" s="28" t="s">
        <v>173</v>
      </c>
      <c r="F257" s="141"/>
      <c r="G257" s="399">
        <f>G258</f>
        <v>0</v>
      </c>
      <c r="H257" s="60"/>
    </row>
    <row r="258" spans="1:8" s="47" customFormat="1" ht="12.75" hidden="1" x14ac:dyDescent="0.2">
      <c r="A258" s="94" t="s">
        <v>16</v>
      </c>
      <c r="B258" s="16"/>
      <c r="C258" s="16" t="s">
        <v>111</v>
      </c>
      <c r="D258" s="16" t="s">
        <v>59</v>
      </c>
      <c r="E258" s="16" t="s">
        <v>174</v>
      </c>
      <c r="F258" s="141"/>
      <c r="G258" s="399">
        <v>0</v>
      </c>
      <c r="H258" s="60"/>
    </row>
    <row r="259" spans="1:8" s="47" customFormat="1" ht="47.25" customHeight="1" x14ac:dyDescent="0.2">
      <c r="A259" s="29" t="s">
        <v>574</v>
      </c>
      <c r="B259" s="61"/>
      <c r="C259" s="16" t="s">
        <v>111</v>
      </c>
      <c r="D259" s="16" t="s">
        <v>59</v>
      </c>
      <c r="E259" s="65" t="s">
        <v>575</v>
      </c>
      <c r="F259" s="65"/>
      <c r="G259" s="400">
        <f>SUM(G261)</f>
        <v>317</v>
      </c>
      <c r="H259" s="60"/>
    </row>
    <row r="260" spans="1:8" s="47" customFormat="1" ht="25.5" x14ac:dyDescent="0.2">
      <c r="A260" s="31" t="s">
        <v>36</v>
      </c>
      <c r="B260" s="61"/>
      <c r="C260" s="16" t="s">
        <v>111</v>
      </c>
      <c r="D260" s="16" t="s">
        <v>59</v>
      </c>
      <c r="E260" s="65" t="s">
        <v>575</v>
      </c>
      <c r="F260" s="65">
        <v>200</v>
      </c>
      <c r="G260" s="400">
        <f>G261</f>
        <v>317</v>
      </c>
      <c r="H260" s="60"/>
    </row>
    <row r="261" spans="1:8" s="47" customFormat="1" ht="36.75" customHeight="1" x14ac:dyDescent="0.2">
      <c r="A261" s="31" t="s">
        <v>140</v>
      </c>
      <c r="B261" s="61"/>
      <c r="C261" s="16" t="s">
        <v>111</v>
      </c>
      <c r="D261" s="16" t="s">
        <v>59</v>
      </c>
      <c r="E261" s="65" t="s">
        <v>575</v>
      </c>
      <c r="F261" s="65">
        <v>240</v>
      </c>
      <c r="G261" s="400">
        <v>317</v>
      </c>
      <c r="H261" s="60"/>
    </row>
    <row r="262" spans="1:8" s="47" customFormat="1" ht="51" hidden="1" customHeight="1" x14ac:dyDescent="0.2">
      <c r="A262" s="204" t="s">
        <v>482</v>
      </c>
      <c r="B262" s="61"/>
      <c r="C262" s="16" t="s">
        <v>111</v>
      </c>
      <c r="D262" s="16" t="s">
        <v>59</v>
      </c>
      <c r="E262" s="65" t="s">
        <v>481</v>
      </c>
      <c r="F262" s="65"/>
      <c r="G262" s="400">
        <f>SUM(G264)</f>
        <v>0</v>
      </c>
      <c r="H262" s="60"/>
    </row>
    <row r="263" spans="1:8" s="47" customFormat="1" ht="32.25" hidden="1" customHeight="1" x14ac:dyDescent="0.2">
      <c r="A263" s="31" t="s">
        <v>36</v>
      </c>
      <c r="B263" s="61"/>
      <c r="C263" s="16" t="s">
        <v>111</v>
      </c>
      <c r="D263" s="16" t="s">
        <v>59</v>
      </c>
      <c r="E263" s="65" t="s">
        <v>481</v>
      </c>
      <c r="F263" s="65">
        <v>200</v>
      </c>
      <c r="G263" s="400">
        <f>G264</f>
        <v>0</v>
      </c>
      <c r="H263" s="60"/>
    </row>
    <row r="264" spans="1:8" s="47" customFormat="1" ht="29.25" hidden="1" customHeight="1" x14ac:dyDescent="0.2">
      <c r="A264" s="31" t="s">
        <v>140</v>
      </c>
      <c r="B264" s="61"/>
      <c r="C264" s="16" t="s">
        <v>111</v>
      </c>
      <c r="D264" s="16" t="s">
        <v>59</v>
      </c>
      <c r="E264" s="65" t="s">
        <v>481</v>
      </c>
      <c r="F264" s="65">
        <v>240</v>
      </c>
      <c r="G264" s="400">
        <v>0</v>
      </c>
      <c r="H264" s="60"/>
    </row>
    <row r="265" spans="1:8" s="47" customFormat="1" ht="29.25" customHeight="1" x14ac:dyDescent="0.2">
      <c r="A265" s="456" t="s">
        <v>576</v>
      </c>
      <c r="B265" s="61"/>
      <c r="C265" s="451" t="s">
        <v>111</v>
      </c>
      <c r="D265" s="451" t="s">
        <v>59</v>
      </c>
      <c r="E265" s="455" t="s">
        <v>578</v>
      </c>
      <c r="F265" s="65"/>
      <c r="G265" s="400">
        <f>G266</f>
        <v>300</v>
      </c>
      <c r="H265" s="60"/>
    </row>
    <row r="266" spans="1:8" s="47" customFormat="1" ht="29.25" customHeight="1" x14ac:dyDescent="0.2">
      <c r="A266" s="150" t="s">
        <v>577</v>
      </c>
      <c r="B266" s="61"/>
      <c r="C266" s="451" t="s">
        <v>111</v>
      </c>
      <c r="D266" s="451" t="s">
        <v>59</v>
      </c>
      <c r="E266" s="455" t="s">
        <v>579</v>
      </c>
      <c r="F266" s="65"/>
      <c r="G266" s="400">
        <f>G267</f>
        <v>300</v>
      </c>
      <c r="H266" s="60"/>
    </row>
    <row r="267" spans="1:8" s="47" customFormat="1" ht="29.25" customHeight="1" x14ac:dyDescent="0.2">
      <c r="A267" s="31" t="s">
        <v>36</v>
      </c>
      <c r="B267" s="61"/>
      <c r="C267" s="451" t="s">
        <v>111</v>
      </c>
      <c r="D267" s="451" t="s">
        <v>59</v>
      </c>
      <c r="E267" s="455" t="s">
        <v>579</v>
      </c>
      <c r="F267" s="65">
        <v>200</v>
      </c>
      <c r="G267" s="400">
        <f>G268</f>
        <v>300</v>
      </c>
      <c r="H267" s="60"/>
    </row>
    <row r="268" spans="1:8" s="47" customFormat="1" ht="29.25" customHeight="1" x14ac:dyDescent="0.2">
      <c r="A268" s="31" t="s">
        <v>140</v>
      </c>
      <c r="B268" s="61"/>
      <c r="C268" s="451" t="s">
        <v>111</v>
      </c>
      <c r="D268" s="451" t="s">
        <v>59</v>
      </c>
      <c r="E268" s="455" t="s">
        <v>579</v>
      </c>
      <c r="F268" s="65">
        <v>240</v>
      </c>
      <c r="G268" s="400">
        <v>300</v>
      </c>
      <c r="H268" s="60"/>
    </row>
    <row r="269" spans="1:8" s="47" customFormat="1" ht="38.25" x14ac:dyDescent="0.2">
      <c r="A269" s="18" t="s">
        <v>231</v>
      </c>
      <c r="B269" s="25"/>
      <c r="C269" s="19" t="s">
        <v>111</v>
      </c>
      <c r="D269" s="19" t="s">
        <v>59</v>
      </c>
      <c r="E269" s="19" t="s">
        <v>121</v>
      </c>
      <c r="F269" s="28"/>
      <c r="G269" s="398">
        <f>G270</f>
        <v>200</v>
      </c>
    </row>
    <row r="270" spans="1:8" s="47" customFormat="1" ht="30" customHeight="1" x14ac:dyDescent="0.2">
      <c r="A270" s="456" t="s">
        <v>526</v>
      </c>
      <c r="B270" s="25"/>
      <c r="C270" s="28" t="s">
        <v>111</v>
      </c>
      <c r="D270" s="28" t="s">
        <v>59</v>
      </c>
      <c r="E270" s="455" t="s">
        <v>581</v>
      </c>
      <c r="F270" s="28"/>
      <c r="G270" s="399">
        <f>SUM(G271)</f>
        <v>200</v>
      </c>
    </row>
    <row r="271" spans="1:8" s="47" customFormat="1" ht="28.5" customHeight="1" x14ac:dyDescent="0.2">
      <c r="A271" s="456" t="s">
        <v>580</v>
      </c>
      <c r="B271" s="25"/>
      <c r="C271" s="16" t="s">
        <v>111</v>
      </c>
      <c r="D271" s="16" t="s">
        <v>59</v>
      </c>
      <c r="E271" s="457" t="s">
        <v>582</v>
      </c>
      <c r="F271" s="28"/>
      <c r="G271" s="400">
        <f>G274</f>
        <v>200</v>
      </c>
    </row>
    <row r="272" spans="1:8" s="47" customFormat="1" ht="33" customHeight="1" x14ac:dyDescent="0.2">
      <c r="A272" s="150" t="s">
        <v>122</v>
      </c>
      <c r="B272" s="25"/>
      <c r="C272" s="451" t="s">
        <v>111</v>
      </c>
      <c r="D272" s="451" t="s">
        <v>59</v>
      </c>
      <c r="E272" s="455" t="s">
        <v>583</v>
      </c>
      <c r="F272" s="28"/>
      <c r="G272" s="400">
        <v>200</v>
      </c>
    </row>
    <row r="273" spans="1:7" s="47" customFormat="1" ht="25.5" x14ac:dyDescent="0.2">
      <c r="A273" s="31" t="s">
        <v>36</v>
      </c>
      <c r="B273" s="25"/>
      <c r="C273" s="16" t="s">
        <v>111</v>
      </c>
      <c r="D273" s="16" t="s">
        <v>59</v>
      </c>
      <c r="E273" s="455" t="s">
        <v>583</v>
      </c>
      <c r="F273" s="16" t="s">
        <v>139</v>
      </c>
      <c r="G273" s="400">
        <f>G274</f>
        <v>200</v>
      </c>
    </row>
    <row r="274" spans="1:7" s="47" customFormat="1" ht="25.5" x14ac:dyDescent="0.2">
      <c r="A274" s="31" t="s">
        <v>140</v>
      </c>
      <c r="B274" s="25"/>
      <c r="C274" s="16" t="s">
        <v>111</v>
      </c>
      <c r="D274" s="16" t="s">
        <v>59</v>
      </c>
      <c r="E274" s="455" t="s">
        <v>583</v>
      </c>
      <c r="F274" s="16" t="s">
        <v>141</v>
      </c>
      <c r="G274" s="400">
        <v>200</v>
      </c>
    </row>
    <row r="275" spans="1:7" s="47" customFormat="1" ht="76.5" x14ac:dyDescent="0.2">
      <c r="A275" s="201" t="s">
        <v>416</v>
      </c>
      <c r="B275" s="25"/>
      <c r="C275" s="19" t="s">
        <v>111</v>
      </c>
      <c r="D275" s="19" t="s">
        <v>59</v>
      </c>
      <c r="E275" s="203" t="s">
        <v>415</v>
      </c>
      <c r="F275" s="16"/>
      <c r="G275" s="398">
        <f>G276</f>
        <v>3072.627</v>
      </c>
    </row>
    <row r="276" spans="1:7" s="47" customFormat="1" ht="27.75" customHeight="1" x14ac:dyDescent="0.2">
      <c r="A276" s="456" t="s">
        <v>526</v>
      </c>
      <c r="B276" s="28"/>
      <c r="C276" s="451" t="s">
        <v>111</v>
      </c>
      <c r="D276" s="451" t="s">
        <v>59</v>
      </c>
      <c r="E276" s="455" t="s">
        <v>584</v>
      </c>
      <c r="F276" s="16"/>
      <c r="G276" s="400">
        <f>G277</f>
        <v>3072.627</v>
      </c>
    </row>
    <row r="277" spans="1:7" s="47" customFormat="1" ht="30.75" customHeight="1" x14ac:dyDescent="0.2">
      <c r="A277" s="459" t="s">
        <v>576</v>
      </c>
      <c r="B277" s="28"/>
      <c r="C277" s="451" t="s">
        <v>111</v>
      </c>
      <c r="D277" s="451" t="s">
        <v>59</v>
      </c>
      <c r="E277" s="458" t="s">
        <v>585</v>
      </c>
      <c r="F277" s="16"/>
      <c r="G277" s="400">
        <f>G279</f>
        <v>3072.627</v>
      </c>
    </row>
    <row r="278" spans="1:7" s="47" customFormat="1" ht="39.75" customHeight="1" x14ac:dyDescent="0.2">
      <c r="A278" s="460" t="s">
        <v>586</v>
      </c>
      <c r="B278" s="28"/>
      <c r="C278" s="451" t="s">
        <v>111</v>
      </c>
      <c r="D278" s="451" t="s">
        <v>59</v>
      </c>
      <c r="E278" s="458" t="s">
        <v>587</v>
      </c>
      <c r="F278" s="451"/>
      <c r="G278" s="400">
        <f>G279</f>
        <v>3072.627</v>
      </c>
    </row>
    <row r="279" spans="1:7" s="47" customFormat="1" ht="25.5" x14ac:dyDescent="0.2">
      <c r="A279" s="202" t="s">
        <v>36</v>
      </c>
      <c r="B279" s="25"/>
      <c r="C279" s="16" t="s">
        <v>111</v>
      </c>
      <c r="D279" s="16" t="s">
        <v>59</v>
      </c>
      <c r="E279" s="455" t="s">
        <v>587</v>
      </c>
      <c r="F279" s="16" t="s">
        <v>139</v>
      </c>
      <c r="G279" s="400">
        <f>G280</f>
        <v>3072.627</v>
      </c>
    </row>
    <row r="280" spans="1:7" s="47" customFormat="1" ht="25.5" x14ac:dyDescent="0.2">
      <c r="A280" s="202" t="s">
        <v>37</v>
      </c>
      <c r="B280" s="25"/>
      <c r="C280" s="16" t="s">
        <v>111</v>
      </c>
      <c r="D280" s="16" t="s">
        <v>59</v>
      </c>
      <c r="E280" s="455" t="s">
        <v>587</v>
      </c>
      <c r="F280" s="16" t="s">
        <v>141</v>
      </c>
      <c r="G280" s="400">
        <v>3072.627</v>
      </c>
    </row>
    <row r="281" spans="1:7" s="47" customFormat="1" ht="38.25" x14ac:dyDescent="0.2">
      <c r="A281" s="201" t="s">
        <v>414</v>
      </c>
      <c r="B281" s="25"/>
      <c r="C281" s="19" t="s">
        <v>111</v>
      </c>
      <c r="D281" s="19" t="s">
        <v>59</v>
      </c>
      <c r="E281" s="203" t="s">
        <v>413</v>
      </c>
      <c r="F281" s="16"/>
      <c r="G281" s="398">
        <f>G282</f>
        <v>78.5</v>
      </c>
    </row>
    <row r="282" spans="1:7" s="47" customFormat="1" ht="31.5" customHeight="1" x14ac:dyDescent="0.2">
      <c r="A282" s="456" t="s">
        <v>560</v>
      </c>
      <c r="B282" s="25"/>
      <c r="C282" s="16" t="s">
        <v>111</v>
      </c>
      <c r="D282" s="16" t="s">
        <v>59</v>
      </c>
      <c r="E282" s="455" t="s">
        <v>590</v>
      </c>
      <c r="F282" s="16"/>
      <c r="G282" s="400">
        <f>G283</f>
        <v>78.5</v>
      </c>
    </row>
    <row r="283" spans="1:7" s="47" customFormat="1" ht="42.75" customHeight="1" x14ac:dyDescent="0.2">
      <c r="A283" s="456" t="s">
        <v>588</v>
      </c>
      <c r="B283" s="25"/>
      <c r="C283" s="16" t="s">
        <v>111</v>
      </c>
      <c r="D283" s="16" t="s">
        <v>59</v>
      </c>
      <c r="E283" s="455" t="s">
        <v>591</v>
      </c>
      <c r="F283" s="16"/>
      <c r="G283" s="400">
        <f>G285</f>
        <v>78.5</v>
      </c>
    </row>
    <row r="284" spans="1:7" s="47" customFormat="1" ht="42.75" customHeight="1" x14ac:dyDescent="0.2">
      <c r="A284" s="456" t="s">
        <v>589</v>
      </c>
      <c r="B284" s="25"/>
      <c r="C284" s="451" t="s">
        <v>111</v>
      </c>
      <c r="D284" s="451" t="s">
        <v>59</v>
      </c>
      <c r="E284" s="455" t="s">
        <v>592</v>
      </c>
      <c r="F284" s="451"/>
      <c r="G284" s="400">
        <f>G285</f>
        <v>78.5</v>
      </c>
    </row>
    <row r="285" spans="1:7" s="47" customFormat="1" ht="30.75" customHeight="1" x14ac:dyDescent="0.2">
      <c r="A285" s="202" t="s">
        <v>36</v>
      </c>
      <c r="B285" s="25"/>
      <c r="C285" s="16" t="s">
        <v>111</v>
      </c>
      <c r="D285" s="16" t="s">
        <v>59</v>
      </c>
      <c r="E285" s="455" t="s">
        <v>592</v>
      </c>
      <c r="F285" s="16" t="s">
        <v>139</v>
      </c>
      <c r="G285" s="400">
        <f>G286</f>
        <v>78.5</v>
      </c>
    </row>
    <row r="286" spans="1:7" s="47" customFormat="1" ht="31.5" customHeight="1" x14ac:dyDescent="0.2">
      <c r="A286" s="202" t="s">
        <v>37</v>
      </c>
      <c r="B286" s="25"/>
      <c r="C286" s="16" t="s">
        <v>111</v>
      </c>
      <c r="D286" s="16" t="s">
        <v>59</v>
      </c>
      <c r="E286" s="455" t="s">
        <v>592</v>
      </c>
      <c r="F286" s="16" t="s">
        <v>141</v>
      </c>
      <c r="G286" s="400">
        <v>78.5</v>
      </c>
    </row>
    <row r="287" spans="1:7" s="47" customFormat="1" ht="50.25" customHeight="1" x14ac:dyDescent="0.2">
      <c r="A287" s="18" t="s">
        <v>307</v>
      </c>
      <c r="B287" s="16"/>
      <c r="C287" s="19" t="s">
        <v>111</v>
      </c>
      <c r="D287" s="19" t="s">
        <v>59</v>
      </c>
      <c r="E287" s="19" t="s">
        <v>136</v>
      </c>
      <c r="F287" s="19"/>
      <c r="G287" s="398">
        <f>G292+G288</f>
        <v>16263.69</v>
      </c>
    </row>
    <row r="288" spans="1:7" s="139" customFormat="1" ht="0.75" hidden="1" customHeight="1" x14ac:dyDescent="0.2">
      <c r="A288" s="27" t="s">
        <v>248</v>
      </c>
      <c r="B288" s="28"/>
      <c r="C288" s="28" t="s">
        <v>111</v>
      </c>
      <c r="D288" s="28" t="s">
        <v>59</v>
      </c>
      <c r="E288" s="28" t="s">
        <v>249</v>
      </c>
      <c r="F288" s="28"/>
      <c r="G288" s="399">
        <f>G289</f>
        <v>0</v>
      </c>
    </row>
    <row r="289" spans="1:8" s="139" customFormat="1" ht="38.25" hidden="1" x14ac:dyDescent="0.2">
      <c r="A289" s="29" t="s">
        <v>137</v>
      </c>
      <c r="B289" s="16"/>
      <c r="C289" s="16" t="s">
        <v>111</v>
      </c>
      <c r="D289" s="16" t="s">
        <v>59</v>
      </c>
      <c r="E289" s="16" t="s">
        <v>250</v>
      </c>
      <c r="F289" s="16"/>
      <c r="G289" s="400">
        <f>G290</f>
        <v>0</v>
      </c>
    </row>
    <row r="290" spans="1:8" s="139" customFormat="1" ht="25.5" hidden="1" x14ac:dyDescent="0.2">
      <c r="A290" s="31" t="s">
        <v>36</v>
      </c>
      <c r="B290" s="16"/>
      <c r="C290" s="16" t="s">
        <v>111</v>
      </c>
      <c r="D290" s="16" t="s">
        <v>59</v>
      </c>
      <c r="E290" s="16" t="s">
        <v>250</v>
      </c>
      <c r="F290" s="16" t="s">
        <v>139</v>
      </c>
      <c r="G290" s="400">
        <f>G291</f>
        <v>0</v>
      </c>
    </row>
    <row r="291" spans="1:8" s="139" customFormat="1" ht="25.5" hidden="1" x14ac:dyDescent="0.2">
      <c r="A291" s="31" t="s">
        <v>140</v>
      </c>
      <c r="B291" s="16"/>
      <c r="C291" s="16" t="s">
        <v>111</v>
      </c>
      <c r="D291" s="16" t="s">
        <v>59</v>
      </c>
      <c r="E291" s="16" t="s">
        <v>250</v>
      </c>
      <c r="F291" s="16" t="s">
        <v>141</v>
      </c>
      <c r="G291" s="400">
        <v>0</v>
      </c>
    </row>
    <row r="292" spans="1:8" s="47" customFormat="1" ht="27.75" customHeight="1" x14ac:dyDescent="0.2">
      <c r="A292" s="456" t="s">
        <v>593</v>
      </c>
      <c r="B292" s="28"/>
      <c r="C292" s="28" t="s">
        <v>111</v>
      </c>
      <c r="D292" s="28" t="s">
        <v>59</v>
      </c>
      <c r="E292" s="455" t="s">
        <v>594</v>
      </c>
      <c r="F292" s="28"/>
      <c r="G292" s="399">
        <f>G293</f>
        <v>16263.69</v>
      </c>
    </row>
    <row r="293" spans="1:8" s="47" customFormat="1" ht="24.75" customHeight="1" x14ac:dyDescent="0.2">
      <c r="A293" s="150" t="s">
        <v>310</v>
      </c>
      <c r="B293" s="16"/>
      <c r="C293" s="16" t="s">
        <v>111</v>
      </c>
      <c r="D293" s="16" t="s">
        <v>59</v>
      </c>
      <c r="E293" s="455" t="s">
        <v>595</v>
      </c>
      <c r="F293" s="16"/>
      <c r="G293" s="400">
        <f>G295</f>
        <v>16263.69</v>
      </c>
    </row>
    <row r="294" spans="1:8" s="47" customFormat="1" ht="30" customHeight="1" x14ac:dyDescent="0.2">
      <c r="A294" s="150" t="s">
        <v>311</v>
      </c>
      <c r="B294" s="451"/>
      <c r="C294" s="451" t="s">
        <v>111</v>
      </c>
      <c r="D294" s="451" t="s">
        <v>59</v>
      </c>
      <c r="E294" s="455" t="s">
        <v>596</v>
      </c>
      <c r="F294" s="451"/>
      <c r="G294" s="400">
        <f>G295</f>
        <v>16263.69</v>
      </c>
    </row>
    <row r="295" spans="1:8" s="47" customFormat="1" ht="25.5" x14ac:dyDescent="0.2">
      <c r="A295" s="31" t="s">
        <v>36</v>
      </c>
      <c r="B295" s="16"/>
      <c r="C295" s="16" t="s">
        <v>111</v>
      </c>
      <c r="D295" s="16" t="s">
        <v>59</v>
      </c>
      <c r="E295" s="127" t="s">
        <v>302</v>
      </c>
      <c r="F295" s="16" t="s">
        <v>139</v>
      </c>
      <c r="G295" s="400">
        <f>G296</f>
        <v>16263.69</v>
      </c>
      <c r="H295" s="60"/>
    </row>
    <row r="296" spans="1:8" s="47" customFormat="1" ht="25.5" x14ac:dyDescent="0.2">
      <c r="A296" s="31" t="s">
        <v>140</v>
      </c>
      <c r="B296" s="16"/>
      <c r="C296" s="16" t="s">
        <v>111</v>
      </c>
      <c r="D296" s="16" t="s">
        <v>59</v>
      </c>
      <c r="E296" s="127" t="s">
        <v>302</v>
      </c>
      <c r="F296" s="16" t="s">
        <v>141</v>
      </c>
      <c r="G296" s="400">
        <f>2365.59+13898.1</f>
        <v>16263.69</v>
      </c>
    </row>
    <row r="297" spans="1:8" s="47" customFormat="1" ht="0.75" customHeight="1" x14ac:dyDescent="0.2">
      <c r="A297" s="137" t="s">
        <v>215</v>
      </c>
      <c r="B297" s="16"/>
      <c r="C297" s="19" t="s">
        <v>111</v>
      </c>
      <c r="D297" s="19" t="s">
        <v>59</v>
      </c>
      <c r="E297" s="19" t="s">
        <v>172</v>
      </c>
      <c r="F297" s="19"/>
      <c r="G297" s="398">
        <f>G298</f>
        <v>0</v>
      </c>
    </row>
    <row r="298" spans="1:8" s="47" customFormat="1" ht="12.75" hidden="1" x14ac:dyDescent="0.2">
      <c r="A298" s="140" t="s">
        <v>16</v>
      </c>
      <c r="B298" s="28"/>
      <c r="C298" s="28" t="s">
        <v>111</v>
      </c>
      <c r="D298" s="28" t="s">
        <v>59</v>
      </c>
      <c r="E298" s="28" t="s">
        <v>173</v>
      </c>
      <c r="F298" s="28"/>
      <c r="G298" s="399">
        <f>G299</f>
        <v>0</v>
      </c>
    </row>
    <row r="299" spans="1:8" s="47" customFormat="1" ht="12.75" hidden="1" x14ac:dyDescent="0.2">
      <c r="A299" s="94" t="s">
        <v>16</v>
      </c>
      <c r="B299" s="16"/>
      <c r="C299" s="16" t="s">
        <v>111</v>
      </c>
      <c r="D299" s="16" t="s">
        <v>59</v>
      </c>
      <c r="E299" s="16" t="s">
        <v>174</v>
      </c>
      <c r="F299" s="16"/>
      <c r="G299" s="400">
        <f>G300</f>
        <v>0</v>
      </c>
    </row>
    <row r="300" spans="1:8" s="47" customFormat="1" ht="38.25" hidden="1" x14ac:dyDescent="0.2">
      <c r="A300" s="94" t="s">
        <v>258</v>
      </c>
      <c r="B300" s="16"/>
      <c r="C300" s="16" t="s">
        <v>111</v>
      </c>
      <c r="D300" s="16" t="s">
        <v>59</v>
      </c>
      <c r="E300" s="16" t="s">
        <v>257</v>
      </c>
      <c r="F300" s="16"/>
      <c r="G300" s="400">
        <f>G301</f>
        <v>0</v>
      </c>
    </row>
    <row r="301" spans="1:8" s="47" customFormat="1" ht="12.75" hidden="1" x14ac:dyDescent="0.2">
      <c r="A301" s="31" t="s">
        <v>38</v>
      </c>
      <c r="B301" s="16"/>
      <c r="C301" s="16" t="s">
        <v>111</v>
      </c>
      <c r="D301" s="16" t="s">
        <v>59</v>
      </c>
      <c r="E301" s="16" t="s">
        <v>257</v>
      </c>
      <c r="F301" s="16" t="s">
        <v>150</v>
      </c>
      <c r="G301" s="400">
        <f>G302</f>
        <v>0</v>
      </c>
    </row>
    <row r="302" spans="1:8" s="47" customFormat="1" ht="12.75" hidden="1" x14ac:dyDescent="0.2">
      <c r="A302" s="31" t="s">
        <v>39</v>
      </c>
      <c r="B302" s="16"/>
      <c r="C302" s="16" t="s">
        <v>111</v>
      </c>
      <c r="D302" s="16" t="s">
        <v>59</v>
      </c>
      <c r="E302" s="16" t="s">
        <v>257</v>
      </c>
      <c r="F302" s="16" t="s">
        <v>152</v>
      </c>
      <c r="G302" s="400">
        <v>0</v>
      </c>
      <c r="H302" s="60"/>
    </row>
    <row r="303" spans="1:8" s="47" customFormat="1" ht="24" customHeight="1" x14ac:dyDescent="0.2">
      <c r="A303" s="21" t="s">
        <v>233</v>
      </c>
      <c r="B303" s="22"/>
      <c r="C303" s="22" t="s">
        <v>70</v>
      </c>
      <c r="D303" s="22"/>
      <c r="E303" s="22"/>
      <c r="F303" s="22"/>
      <c r="G303" s="401">
        <f>G304</f>
        <v>810.45</v>
      </c>
    </row>
    <row r="304" spans="1:8" s="26" customFormat="1" ht="26.25" customHeight="1" x14ac:dyDescent="0.25">
      <c r="A304" s="21" t="s">
        <v>69</v>
      </c>
      <c r="B304" s="22"/>
      <c r="C304" s="22" t="s">
        <v>70</v>
      </c>
      <c r="D304" s="22" t="s">
        <v>70</v>
      </c>
      <c r="E304" s="22"/>
      <c r="F304" s="22"/>
      <c r="G304" s="401">
        <f>G305</f>
        <v>810.45</v>
      </c>
    </row>
    <row r="305" spans="1:7" s="20" customFormat="1" ht="38.25" x14ac:dyDescent="0.2">
      <c r="A305" s="18" t="s">
        <v>66</v>
      </c>
      <c r="B305" s="19"/>
      <c r="C305" s="19" t="s">
        <v>70</v>
      </c>
      <c r="D305" s="19" t="s">
        <v>70</v>
      </c>
      <c r="E305" s="19" t="s">
        <v>67</v>
      </c>
      <c r="F305" s="19"/>
      <c r="G305" s="398">
        <f>G306</f>
        <v>810.45</v>
      </c>
    </row>
    <row r="306" spans="1:7" s="47" customFormat="1" ht="30" customHeight="1" x14ac:dyDescent="0.2">
      <c r="A306" s="29" t="s">
        <v>526</v>
      </c>
      <c r="B306" s="16"/>
      <c r="C306" s="16" t="s">
        <v>70</v>
      </c>
      <c r="D306" s="16" t="s">
        <v>70</v>
      </c>
      <c r="E306" s="16" t="s">
        <v>532</v>
      </c>
      <c r="F306" s="16"/>
      <c r="G306" s="400">
        <f>G307+G311</f>
        <v>810.45</v>
      </c>
    </row>
    <row r="307" spans="1:7" s="47" customFormat="1" ht="40.5" customHeight="1" x14ac:dyDescent="0.2">
      <c r="A307" s="27" t="s">
        <v>533</v>
      </c>
      <c r="B307" s="28"/>
      <c r="C307" s="28" t="s">
        <v>70</v>
      </c>
      <c r="D307" s="28" t="s">
        <v>70</v>
      </c>
      <c r="E307" s="28" t="s">
        <v>534</v>
      </c>
      <c r="F307" s="28"/>
      <c r="G307" s="399">
        <f>SUM(G308)</f>
        <v>400</v>
      </c>
    </row>
    <row r="308" spans="1:7" s="47" customFormat="1" ht="34.5" customHeight="1" x14ac:dyDescent="0.2">
      <c r="A308" s="29" t="s">
        <v>68</v>
      </c>
      <c r="B308" s="16"/>
      <c r="C308" s="16" t="s">
        <v>70</v>
      </c>
      <c r="D308" s="16" t="s">
        <v>70</v>
      </c>
      <c r="E308" s="16" t="s">
        <v>535</v>
      </c>
      <c r="F308" s="16"/>
      <c r="G308" s="400">
        <f>G310</f>
        <v>400</v>
      </c>
    </row>
    <row r="309" spans="1:7" s="47" customFormat="1" ht="25.5" x14ac:dyDescent="0.2">
      <c r="A309" s="31" t="s">
        <v>36</v>
      </c>
      <c r="B309" s="16"/>
      <c r="C309" s="16" t="s">
        <v>70</v>
      </c>
      <c r="D309" s="16" t="s">
        <v>70</v>
      </c>
      <c r="E309" s="451" t="s">
        <v>535</v>
      </c>
      <c r="F309" s="16" t="s">
        <v>139</v>
      </c>
      <c r="G309" s="400">
        <f>G310</f>
        <v>400</v>
      </c>
    </row>
    <row r="310" spans="1:7" s="47" customFormat="1" ht="25.5" x14ac:dyDescent="0.2">
      <c r="A310" s="31" t="s">
        <v>140</v>
      </c>
      <c r="B310" s="16"/>
      <c r="C310" s="16" t="s">
        <v>70</v>
      </c>
      <c r="D310" s="16" t="s">
        <v>70</v>
      </c>
      <c r="E310" s="451" t="s">
        <v>535</v>
      </c>
      <c r="F310" s="16" t="s">
        <v>141</v>
      </c>
      <c r="G310" s="400">
        <v>400</v>
      </c>
    </row>
    <row r="311" spans="1:7" s="47" customFormat="1" ht="35.25" customHeight="1" x14ac:dyDescent="0.2">
      <c r="A311" s="27" t="s">
        <v>536</v>
      </c>
      <c r="B311" s="28"/>
      <c r="C311" s="28" t="s">
        <v>70</v>
      </c>
      <c r="D311" s="28" t="s">
        <v>70</v>
      </c>
      <c r="E311" s="28" t="s">
        <v>537</v>
      </c>
      <c r="F311" s="28"/>
      <c r="G311" s="399">
        <f>SUM(G312)</f>
        <v>410.45</v>
      </c>
    </row>
    <row r="312" spans="1:7" s="17" customFormat="1" ht="25.5" customHeight="1" x14ac:dyDescent="0.2">
      <c r="A312" s="29" t="s">
        <v>71</v>
      </c>
      <c r="B312" s="16"/>
      <c r="C312" s="16" t="s">
        <v>70</v>
      </c>
      <c r="D312" s="16" t="s">
        <v>70</v>
      </c>
      <c r="E312" s="16" t="s">
        <v>538</v>
      </c>
      <c r="F312" s="16"/>
      <c r="G312" s="400">
        <f>G314</f>
        <v>410.45</v>
      </c>
    </row>
    <row r="313" spans="1:7" s="17" customFormat="1" ht="32.25" customHeight="1" x14ac:dyDescent="0.2">
      <c r="A313" s="31" t="s">
        <v>36</v>
      </c>
      <c r="B313" s="16"/>
      <c r="C313" s="16" t="s">
        <v>70</v>
      </c>
      <c r="D313" s="16" t="s">
        <v>70</v>
      </c>
      <c r="E313" s="451" t="s">
        <v>538</v>
      </c>
      <c r="F313" s="16" t="s">
        <v>139</v>
      </c>
      <c r="G313" s="400">
        <f>G314</f>
        <v>410.45</v>
      </c>
    </row>
    <row r="314" spans="1:7" s="17" customFormat="1" ht="32.25" customHeight="1" x14ac:dyDescent="0.2">
      <c r="A314" s="31" t="s">
        <v>140</v>
      </c>
      <c r="B314" s="16"/>
      <c r="C314" s="16" t="s">
        <v>70</v>
      </c>
      <c r="D314" s="16" t="s">
        <v>70</v>
      </c>
      <c r="E314" s="451" t="s">
        <v>538</v>
      </c>
      <c r="F314" s="16" t="s">
        <v>141</v>
      </c>
      <c r="G314" s="400">
        <f>240.45+60+60+50</f>
        <v>410.45</v>
      </c>
    </row>
    <row r="315" spans="1:7" s="17" customFormat="1" ht="24" customHeight="1" x14ac:dyDescent="0.2">
      <c r="A315" s="21" t="s">
        <v>234</v>
      </c>
      <c r="B315" s="22"/>
      <c r="C315" s="22" t="s">
        <v>77</v>
      </c>
      <c r="D315" s="22"/>
      <c r="E315" s="22"/>
      <c r="F315" s="22"/>
      <c r="G315" s="401">
        <f>SUM(G316)</f>
        <v>31452.75</v>
      </c>
    </row>
    <row r="316" spans="1:7" s="17" customFormat="1" ht="26.25" customHeight="1" x14ac:dyDescent="0.2">
      <c r="A316" s="472" t="s">
        <v>76</v>
      </c>
      <c r="B316" s="475"/>
      <c r="C316" s="471" t="s">
        <v>77</v>
      </c>
      <c r="D316" s="471" t="s">
        <v>35</v>
      </c>
      <c r="E316" s="471"/>
      <c r="F316" s="471"/>
      <c r="G316" s="473">
        <f>G317+G340</f>
        <v>31452.75</v>
      </c>
    </row>
    <row r="317" spans="1:7" s="17" customFormat="1" ht="38.25" x14ac:dyDescent="0.2">
      <c r="A317" s="18" t="s">
        <v>66</v>
      </c>
      <c r="B317" s="61"/>
      <c r="C317" s="19" t="s">
        <v>77</v>
      </c>
      <c r="D317" s="19" t="s">
        <v>35</v>
      </c>
      <c r="E317" s="19" t="s">
        <v>67</v>
      </c>
      <c r="F317" s="19"/>
      <c r="G317" s="398">
        <f>G318</f>
        <v>31452.75</v>
      </c>
    </row>
    <row r="318" spans="1:7" s="17" customFormat="1" ht="40.5" customHeight="1" x14ac:dyDescent="0.2">
      <c r="A318" s="29" t="s">
        <v>526</v>
      </c>
      <c r="B318" s="61"/>
      <c r="C318" s="451" t="s">
        <v>77</v>
      </c>
      <c r="D318" s="451" t="s">
        <v>35</v>
      </c>
      <c r="E318" s="451" t="s">
        <v>532</v>
      </c>
      <c r="F318" s="19"/>
      <c r="G318" s="400">
        <f>G319</f>
        <v>31452.75</v>
      </c>
    </row>
    <row r="319" spans="1:7" s="17" customFormat="1" ht="38.25" customHeight="1" x14ac:dyDescent="0.2">
      <c r="A319" s="27" t="s">
        <v>539</v>
      </c>
      <c r="B319" s="62"/>
      <c r="C319" s="28" t="s">
        <v>77</v>
      </c>
      <c r="D319" s="28" t="s">
        <v>35</v>
      </c>
      <c r="E319" s="28" t="s">
        <v>540</v>
      </c>
      <c r="F319" s="28"/>
      <c r="G319" s="399">
        <f>G321+G334+G337</f>
        <v>31452.75</v>
      </c>
    </row>
    <row r="320" spans="1:7" s="17" customFormat="1" ht="33.75" hidden="1" customHeight="1" x14ac:dyDescent="0.2">
      <c r="A320" s="29" t="s">
        <v>73</v>
      </c>
      <c r="B320" s="61"/>
      <c r="C320" s="16" t="s">
        <v>77</v>
      </c>
      <c r="D320" s="16" t="s">
        <v>35</v>
      </c>
      <c r="E320" s="16" t="s">
        <v>74</v>
      </c>
      <c r="F320" s="16"/>
      <c r="G320" s="400">
        <v>0</v>
      </c>
    </row>
    <row r="321" spans="1:7" s="17" customFormat="1" ht="46.5" customHeight="1" x14ac:dyDescent="0.2">
      <c r="A321" s="29" t="s">
        <v>235</v>
      </c>
      <c r="B321" s="61"/>
      <c r="C321" s="16" t="s">
        <v>77</v>
      </c>
      <c r="D321" s="16" t="s">
        <v>35</v>
      </c>
      <c r="E321" s="16" t="s">
        <v>541</v>
      </c>
      <c r="F321" s="16"/>
      <c r="G321" s="400">
        <f>G322+G324+G329</f>
        <v>19976.5</v>
      </c>
    </row>
    <row r="322" spans="1:7" s="17" customFormat="1" ht="69.75" customHeight="1" x14ac:dyDescent="0.2">
      <c r="A322" s="31" t="s">
        <v>210</v>
      </c>
      <c r="B322" s="61"/>
      <c r="C322" s="16" t="s">
        <v>77</v>
      </c>
      <c r="D322" s="16" t="s">
        <v>35</v>
      </c>
      <c r="E322" s="451" t="s">
        <v>541</v>
      </c>
      <c r="F322" s="16" t="s">
        <v>146</v>
      </c>
      <c r="G322" s="400">
        <f>G323</f>
        <v>13596.504000000001</v>
      </c>
    </row>
    <row r="323" spans="1:7" s="17" customFormat="1" ht="26.25" customHeight="1" x14ac:dyDescent="0.2">
      <c r="A323" s="31" t="s">
        <v>236</v>
      </c>
      <c r="B323" s="61"/>
      <c r="C323" s="16" t="s">
        <v>77</v>
      </c>
      <c r="D323" s="16" t="s">
        <v>35</v>
      </c>
      <c r="E323" s="451" t="s">
        <v>541</v>
      </c>
      <c r="F323" s="16" t="s">
        <v>237</v>
      </c>
      <c r="G323" s="400">
        <v>13596.504000000001</v>
      </c>
    </row>
    <row r="324" spans="1:7" s="17" customFormat="1" ht="25.5" x14ac:dyDescent="0.2">
      <c r="A324" s="31" t="s">
        <v>36</v>
      </c>
      <c r="B324" s="61"/>
      <c r="C324" s="16" t="s">
        <v>77</v>
      </c>
      <c r="D324" s="16" t="s">
        <v>35</v>
      </c>
      <c r="E324" s="451" t="s">
        <v>541</v>
      </c>
      <c r="F324" s="16" t="s">
        <v>139</v>
      </c>
      <c r="G324" s="400">
        <f>G325</f>
        <v>6377.1959999999999</v>
      </c>
    </row>
    <row r="325" spans="1:7" s="17" customFormat="1" ht="34.5" customHeight="1" x14ac:dyDescent="0.2">
      <c r="A325" s="31" t="s">
        <v>140</v>
      </c>
      <c r="B325" s="61"/>
      <c r="C325" s="16" t="s">
        <v>77</v>
      </c>
      <c r="D325" s="16" t="s">
        <v>35</v>
      </c>
      <c r="E325" s="451" t="s">
        <v>541</v>
      </c>
      <c r="F325" s="16" t="s">
        <v>141</v>
      </c>
      <c r="G325" s="400">
        <f>4833.996+1543.2</f>
        <v>6377.1959999999999</v>
      </c>
    </row>
    <row r="326" spans="1:7" s="17" customFormat="1" ht="25.5" hidden="1" x14ac:dyDescent="0.2">
      <c r="A326" s="29" t="s">
        <v>80</v>
      </c>
      <c r="B326" s="61"/>
      <c r="C326" s="16" t="s">
        <v>77</v>
      </c>
      <c r="D326" s="16" t="s">
        <v>35</v>
      </c>
      <c r="E326" s="451" t="s">
        <v>541</v>
      </c>
      <c r="F326" s="65"/>
      <c r="G326" s="400">
        <f>SUM(G328)</f>
        <v>0</v>
      </c>
    </row>
    <row r="327" spans="1:7" s="17" customFormat="1" ht="25.5" hidden="1" x14ac:dyDescent="0.2">
      <c r="A327" s="31" t="s">
        <v>36</v>
      </c>
      <c r="B327" s="61"/>
      <c r="C327" s="16" t="s">
        <v>77</v>
      </c>
      <c r="D327" s="16" t="s">
        <v>35</v>
      </c>
      <c r="E327" s="451" t="s">
        <v>541</v>
      </c>
      <c r="F327" s="65">
        <v>200</v>
      </c>
      <c r="G327" s="400">
        <f>G328</f>
        <v>0</v>
      </c>
    </row>
    <row r="328" spans="1:7" s="17" customFormat="1" ht="25.5" hidden="1" x14ac:dyDescent="0.2">
      <c r="A328" s="31" t="s">
        <v>140</v>
      </c>
      <c r="B328" s="61"/>
      <c r="C328" s="16" t="s">
        <v>77</v>
      </c>
      <c r="D328" s="16" t="s">
        <v>35</v>
      </c>
      <c r="E328" s="451" t="s">
        <v>541</v>
      </c>
      <c r="F328" s="65">
        <v>240</v>
      </c>
      <c r="G328" s="400">
        <v>0</v>
      </c>
    </row>
    <row r="329" spans="1:7" s="17" customFormat="1" ht="22.5" customHeight="1" x14ac:dyDescent="0.2">
      <c r="A329" s="31" t="s">
        <v>38</v>
      </c>
      <c r="B329" s="61"/>
      <c r="C329" s="16" t="s">
        <v>77</v>
      </c>
      <c r="D329" s="16" t="s">
        <v>35</v>
      </c>
      <c r="E329" s="451" t="s">
        <v>541</v>
      </c>
      <c r="F329" s="16" t="s">
        <v>150</v>
      </c>
      <c r="G329" s="400">
        <f>G330</f>
        <v>2.8</v>
      </c>
    </row>
    <row r="330" spans="1:7" s="17" customFormat="1" ht="28.5" customHeight="1" x14ac:dyDescent="0.2">
      <c r="A330" s="31" t="s">
        <v>151</v>
      </c>
      <c r="B330" s="61"/>
      <c r="C330" s="16" t="s">
        <v>77</v>
      </c>
      <c r="D330" s="16" t="s">
        <v>35</v>
      </c>
      <c r="E330" s="451" t="s">
        <v>541</v>
      </c>
      <c r="F330" s="16" t="s">
        <v>152</v>
      </c>
      <c r="G330" s="400">
        <v>2.8</v>
      </c>
    </row>
    <row r="331" spans="1:7" s="17" customFormat="1" ht="25.5" hidden="1" x14ac:dyDescent="0.2">
      <c r="A331" s="29" t="s">
        <v>309</v>
      </c>
      <c r="B331" s="61"/>
      <c r="C331" s="16" t="s">
        <v>77</v>
      </c>
      <c r="D331" s="16" t="s">
        <v>35</v>
      </c>
      <c r="E331" s="65" t="s">
        <v>316</v>
      </c>
      <c r="F331" s="16"/>
      <c r="G331" s="400">
        <v>0</v>
      </c>
    </row>
    <row r="332" spans="1:7" s="17" customFormat="1" ht="25.5" hidden="1" x14ac:dyDescent="0.2">
      <c r="A332" s="31" t="s">
        <v>36</v>
      </c>
      <c r="B332" s="61"/>
      <c r="C332" s="16" t="s">
        <v>77</v>
      </c>
      <c r="D332" s="16" t="s">
        <v>35</v>
      </c>
      <c r="E332" s="65" t="s">
        <v>316</v>
      </c>
      <c r="F332" s="16" t="s">
        <v>139</v>
      </c>
      <c r="G332" s="400">
        <v>0</v>
      </c>
    </row>
    <row r="333" spans="1:7" s="17" customFormat="1" ht="25.5" hidden="1" x14ac:dyDescent="0.2">
      <c r="A333" s="31" t="s">
        <v>140</v>
      </c>
      <c r="B333" s="61"/>
      <c r="C333" s="16" t="s">
        <v>77</v>
      </c>
      <c r="D333" s="16" t="s">
        <v>35</v>
      </c>
      <c r="E333" s="65" t="s">
        <v>316</v>
      </c>
      <c r="F333" s="16" t="s">
        <v>141</v>
      </c>
      <c r="G333" s="400">
        <v>0</v>
      </c>
    </row>
    <row r="334" spans="1:7" s="17" customFormat="1" ht="75.75" customHeight="1" x14ac:dyDescent="0.2">
      <c r="A334" s="29" t="s">
        <v>542</v>
      </c>
      <c r="B334" s="61"/>
      <c r="C334" s="16" t="s">
        <v>77</v>
      </c>
      <c r="D334" s="16" t="s">
        <v>35</v>
      </c>
      <c r="E334" s="16" t="s">
        <v>543</v>
      </c>
      <c r="F334" s="16"/>
      <c r="G334" s="400">
        <f>G335</f>
        <v>10362.799999999999</v>
      </c>
    </row>
    <row r="335" spans="1:7" s="17" customFormat="1" ht="69" customHeight="1" x14ac:dyDescent="0.2">
      <c r="A335" s="31" t="s">
        <v>210</v>
      </c>
      <c r="B335" s="61"/>
      <c r="C335" s="16" t="s">
        <v>77</v>
      </c>
      <c r="D335" s="16" t="s">
        <v>35</v>
      </c>
      <c r="E335" s="451" t="s">
        <v>543</v>
      </c>
      <c r="F335" s="16" t="s">
        <v>146</v>
      </c>
      <c r="G335" s="400">
        <f>G336</f>
        <v>10362.799999999999</v>
      </c>
    </row>
    <row r="336" spans="1:7" s="17" customFormat="1" ht="24.75" customHeight="1" x14ac:dyDescent="0.2">
      <c r="A336" s="31" t="s">
        <v>236</v>
      </c>
      <c r="B336" s="61"/>
      <c r="C336" s="16" t="s">
        <v>77</v>
      </c>
      <c r="D336" s="16" t="s">
        <v>35</v>
      </c>
      <c r="E336" s="451" t="s">
        <v>543</v>
      </c>
      <c r="F336" s="16" t="s">
        <v>237</v>
      </c>
      <c r="G336" s="400">
        <f>5181.4+5181.4</f>
        <v>10362.799999999999</v>
      </c>
    </row>
    <row r="337" spans="1:7" s="17" customFormat="1" ht="30" customHeight="1" x14ac:dyDescent="0.2">
      <c r="A337" s="29" t="s">
        <v>82</v>
      </c>
      <c r="B337" s="64"/>
      <c r="C337" s="34" t="s">
        <v>77</v>
      </c>
      <c r="D337" s="34" t="s">
        <v>35</v>
      </c>
      <c r="E337" s="454" t="s">
        <v>544</v>
      </c>
      <c r="F337" s="34"/>
      <c r="G337" s="400">
        <f>SUM(G339)</f>
        <v>1113.45</v>
      </c>
    </row>
    <row r="338" spans="1:7" s="17" customFormat="1" ht="25.5" x14ac:dyDescent="0.2">
      <c r="A338" s="31" t="s">
        <v>36</v>
      </c>
      <c r="B338" s="64"/>
      <c r="C338" s="34" t="s">
        <v>77</v>
      </c>
      <c r="D338" s="34" t="s">
        <v>35</v>
      </c>
      <c r="E338" s="454" t="s">
        <v>544</v>
      </c>
      <c r="F338" s="34" t="s">
        <v>139</v>
      </c>
      <c r="G338" s="400">
        <f>G339</f>
        <v>1113.45</v>
      </c>
    </row>
    <row r="339" spans="1:7" s="17" customFormat="1" ht="30.75" customHeight="1" x14ac:dyDescent="0.2">
      <c r="A339" s="52" t="s">
        <v>140</v>
      </c>
      <c r="B339" s="64"/>
      <c r="C339" s="34" t="s">
        <v>77</v>
      </c>
      <c r="D339" s="34" t="s">
        <v>35</v>
      </c>
      <c r="E339" s="454" t="s">
        <v>544</v>
      </c>
      <c r="F339" s="34" t="s">
        <v>141</v>
      </c>
      <c r="G339" s="400">
        <v>1113.45</v>
      </c>
    </row>
    <row r="340" spans="1:7" s="47" customFormat="1" ht="43.5" hidden="1" customHeight="1" x14ac:dyDescent="0.2">
      <c r="A340" s="137" t="s">
        <v>215</v>
      </c>
      <c r="B340" s="62"/>
      <c r="C340" s="19" t="s">
        <v>77</v>
      </c>
      <c r="D340" s="19" t="s">
        <v>35</v>
      </c>
      <c r="E340" s="19" t="s">
        <v>173</v>
      </c>
      <c r="F340" s="19"/>
      <c r="G340" s="398">
        <f>G341</f>
        <v>0</v>
      </c>
    </row>
    <row r="341" spans="1:7" s="47" customFormat="1" ht="20.25" hidden="1" customHeight="1" x14ac:dyDescent="0.2">
      <c r="A341" s="140" t="s">
        <v>16</v>
      </c>
      <c r="B341" s="28"/>
      <c r="C341" s="28" t="s">
        <v>77</v>
      </c>
      <c r="D341" s="28" t="s">
        <v>35</v>
      </c>
      <c r="E341" s="28" t="s">
        <v>173</v>
      </c>
      <c r="F341" s="141"/>
      <c r="G341" s="399">
        <f>G342</f>
        <v>0</v>
      </c>
    </row>
    <row r="342" spans="1:7" s="47" customFormat="1" ht="24.75" hidden="1" customHeight="1" x14ac:dyDescent="0.2">
      <c r="A342" s="94" t="s">
        <v>16</v>
      </c>
      <c r="B342" s="16"/>
      <c r="C342" s="16" t="s">
        <v>77</v>
      </c>
      <c r="D342" s="16" t="s">
        <v>35</v>
      </c>
      <c r="E342" s="16" t="s">
        <v>174</v>
      </c>
      <c r="F342" s="141"/>
      <c r="G342" s="399">
        <f>G343</f>
        <v>0</v>
      </c>
    </row>
    <row r="343" spans="1:7" s="17" customFormat="1" ht="33" hidden="1" customHeight="1" x14ac:dyDescent="0.2">
      <c r="A343" s="29" t="s">
        <v>80</v>
      </c>
      <c r="B343" s="61"/>
      <c r="C343" s="16" t="s">
        <v>77</v>
      </c>
      <c r="D343" s="16" t="s">
        <v>35</v>
      </c>
      <c r="E343" s="65" t="s">
        <v>206</v>
      </c>
      <c r="F343" s="65"/>
      <c r="G343" s="400">
        <f>SUM(G345)</f>
        <v>0</v>
      </c>
    </row>
    <row r="344" spans="1:7" s="17" customFormat="1" ht="32.25" hidden="1" customHeight="1" x14ac:dyDescent="0.2">
      <c r="A344" s="31" t="s">
        <v>36</v>
      </c>
      <c r="B344" s="61"/>
      <c r="C344" s="16" t="s">
        <v>77</v>
      </c>
      <c r="D344" s="16" t="s">
        <v>35</v>
      </c>
      <c r="E344" s="65" t="s">
        <v>206</v>
      </c>
      <c r="F344" s="65">
        <v>200</v>
      </c>
      <c r="G344" s="400">
        <f>G345</f>
        <v>0</v>
      </c>
    </row>
    <row r="345" spans="1:7" s="17" customFormat="1" ht="33.75" hidden="1" customHeight="1" x14ac:dyDescent="0.2">
      <c r="A345" s="31" t="s">
        <v>140</v>
      </c>
      <c r="B345" s="61"/>
      <c r="C345" s="16" t="s">
        <v>77</v>
      </c>
      <c r="D345" s="16" t="s">
        <v>35</v>
      </c>
      <c r="E345" s="65" t="s">
        <v>206</v>
      </c>
      <c r="F345" s="65">
        <v>240</v>
      </c>
      <c r="G345" s="400">
        <v>0</v>
      </c>
    </row>
    <row r="346" spans="1:7" s="17" customFormat="1" ht="33" hidden="1" customHeight="1" x14ac:dyDescent="0.2">
      <c r="A346" s="137" t="s">
        <v>215</v>
      </c>
      <c r="B346" s="62"/>
      <c r="C346" s="34" t="s">
        <v>77</v>
      </c>
      <c r="D346" s="34" t="s">
        <v>35</v>
      </c>
      <c r="E346" s="19" t="s">
        <v>173</v>
      </c>
      <c r="F346" s="19"/>
      <c r="G346" s="398">
        <f>G347</f>
        <v>0</v>
      </c>
    </row>
    <row r="347" spans="1:7" s="17" customFormat="1" ht="30.75" hidden="1" customHeight="1" x14ac:dyDescent="0.2">
      <c r="A347" s="140" t="s">
        <v>16</v>
      </c>
      <c r="B347" s="28"/>
      <c r="C347" s="34" t="s">
        <v>77</v>
      </c>
      <c r="D347" s="34" t="s">
        <v>35</v>
      </c>
      <c r="E347" s="28" t="s">
        <v>173</v>
      </c>
      <c r="F347" s="141"/>
      <c r="G347" s="399">
        <f>G348</f>
        <v>0</v>
      </c>
    </row>
    <row r="348" spans="1:7" s="17" customFormat="1" ht="30" hidden="1" customHeight="1" x14ac:dyDescent="0.2">
      <c r="A348" s="94" t="s">
        <v>16</v>
      </c>
      <c r="B348" s="16"/>
      <c r="C348" s="34" t="s">
        <v>77</v>
      </c>
      <c r="D348" s="34" t="s">
        <v>35</v>
      </c>
      <c r="E348" s="16" t="s">
        <v>174</v>
      </c>
      <c r="F348" s="141"/>
      <c r="G348" s="399">
        <f>G349</f>
        <v>0</v>
      </c>
    </row>
    <row r="349" spans="1:7" s="17" customFormat="1" ht="28.5" hidden="1" customHeight="1" x14ac:dyDescent="0.2">
      <c r="A349" s="29" t="s">
        <v>309</v>
      </c>
      <c r="B349" s="61"/>
      <c r="C349" s="34" t="s">
        <v>77</v>
      </c>
      <c r="D349" s="34" t="s">
        <v>35</v>
      </c>
      <c r="E349" s="65" t="s">
        <v>308</v>
      </c>
      <c r="F349" s="65"/>
      <c r="G349" s="400">
        <f>SUM(G351)</f>
        <v>0</v>
      </c>
    </row>
    <row r="350" spans="1:7" s="17" customFormat="1" ht="25.5" hidden="1" customHeight="1" x14ac:dyDescent="0.2">
      <c r="A350" s="31" t="s">
        <v>36</v>
      </c>
      <c r="B350" s="61"/>
      <c r="C350" s="34" t="s">
        <v>77</v>
      </c>
      <c r="D350" s="34" t="s">
        <v>35</v>
      </c>
      <c r="E350" s="65" t="s">
        <v>308</v>
      </c>
      <c r="F350" s="65">
        <v>200</v>
      </c>
      <c r="G350" s="400">
        <f>G351</f>
        <v>0</v>
      </c>
    </row>
    <row r="351" spans="1:7" s="17" customFormat="1" ht="24.75" hidden="1" customHeight="1" x14ac:dyDescent="0.2">
      <c r="A351" s="31" t="s">
        <v>140</v>
      </c>
      <c r="B351" s="61"/>
      <c r="C351" s="34" t="s">
        <v>77</v>
      </c>
      <c r="D351" s="34" t="s">
        <v>35</v>
      </c>
      <c r="E351" s="65" t="s">
        <v>308</v>
      </c>
      <c r="F351" s="65">
        <v>240</v>
      </c>
      <c r="G351" s="400">
        <v>0</v>
      </c>
    </row>
    <row r="352" spans="1:7" s="17" customFormat="1" ht="18.75" customHeight="1" x14ac:dyDescent="0.2">
      <c r="A352" s="21" t="s">
        <v>424</v>
      </c>
      <c r="B352" s="22"/>
      <c r="C352" s="22" t="s">
        <v>201</v>
      </c>
      <c r="D352" s="22"/>
      <c r="E352" s="22"/>
      <c r="F352" s="22"/>
      <c r="G352" s="401">
        <f>G353+G360</f>
        <v>2816.8490000000002</v>
      </c>
    </row>
    <row r="353" spans="1:7" s="17" customFormat="1" ht="20.25" customHeight="1" x14ac:dyDescent="0.2">
      <c r="A353" s="21" t="s">
        <v>200</v>
      </c>
      <c r="B353" s="22"/>
      <c r="C353" s="22" t="s">
        <v>201</v>
      </c>
      <c r="D353" s="22" t="s">
        <v>35</v>
      </c>
      <c r="E353" s="22"/>
      <c r="F353" s="22"/>
      <c r="G353" s="401">
        <f>G354</f>
        <v>1485.9</v>
      </c>
    </row>
    <row r="354" spans="1:7" s="17" customFormat="1" ht="38.25" x14ac:dyDescent="0.2">
      <c r="A354" s="18" t="s">
        <v>215</v>
      </c>
      <c r="B354" s="25"/>
      <c r="C354" s="19" t="s">
        <v>201</v>
      </c>
      <c r="D354" s="19" t="s">
        <v>35</v>
      </c>
      <c r="E354" s="19" t="s">
        <v>172</v>
      </c>
      <c r="F354" s="25"/>
      <c r="G354" s="398">
        <f>SUM(G355)</f>
        <v>1485.9</v>
      </c>
    </row>
    <row r="355" spans="1:7" s="17" customFormat="1" ht="13.5" x14ac:dyDescent="0.2">
      <c r="A355" s="55" t="s">
        <v>16</v>
      </c>
      <c r="B355" s="25"/>
      <c r="C355" s="28" t="s">
        <v>201</v>
      </c>
      <c r="D355" s="28" t="s">
        <v>35</v>
      </c>
      <c r="E355" s="28" t="s">
        <v>173</v>
      </c>
      <c r="F355" s="25"/>
      <c r="G355" s="399">
        <f>G356</f>
        <v>1485.9</v>
      </c>
    </row>
    <row r="356" spans="1:7" s="17" customFormat="1" ht="13.5" x14ac:dyDescent="0.2">
      <c r="A356" s="58" t="s">
        <v>16</v>
      </c>
      <c r="B356" s="25"/>
      <c r="C356" s="16" t="s">
        <v>201</v>
      </c>
      <c r="D356" s="16" t="s">
        <v>35</v>
      </c>
      <c r="E356" s="16" t="s">
        <v>174</v>
      </c>
      <c r="F356" s="25"/>
      <c r="G356" s="400">
        <f>G357</f>
        <v>1485.9</v>
      </c>
    </row>
    <row r="357" spans="1:7" s="17" customFormat="1" ht="12.75" x14ac:dyDescent="0.2">
      <c r="A357" s="29" t="s">
        <v>196</v>
      </c>
      <c r="B357" s="16"/>
      <c r="C357" s="16" t="s">
        <v>201</v>
      </c>
      <c r="D357" s="16" t="s">
        <v>35</v>
      </c>
      <c r="E357" s="16" t="s">
        <v>197</v>
      </c>
      <c r="F357" s="16"/>
      <c r="G357" s="400">
        <f>G359</f>
        <v>1485.9</v>
      </c>
    </row>
    <row r="358" spans="1:7" s="17" customFormat="1" ht="12.75" x14ac:dyDescent="0.2">
      <c r="A358" s="66" t="s">
        <v>56</v>
      </c>
      <c r="B358" s="16"/>
      <c r="C358" s="16" t="s">
        <v>201</v>
      </c>
      <c r="D358" s="16" t="s">
        <v>35</v>
      </c>
      <c r="E358" s="16" t="s">
        <v>197</v>
      </c>
      <c r="F358" s="16" t="s">
        <v>198</v>
      </c>
      <c r="G358" s="400">
        <f>G359</f>
        <v>1485.9</v>
      </c>
    </row>
    <row r="359" spans="1:7" s="17" customFormat="1" ht="25.5" x14ac:dyDescent="0.2">
      <c r="A359" s="67" t="s">
        <v>238</v>
      </c>
      <c r="B359" s="16"/>
      <c r="C359" s="16" t="s">
        <v>201</v>
      </c>
      <c r="D359" s="16" t="s">
        <v>35</v>
      </c>
      <c r="E359" s="16" t="s">
        <v>197</v>
      </c>
      <c r="F359" s="16" t="s">
        <v>199</v>
      </c>
      <c r="G359" s="400">
        <v>1485.9</v>
      </c>
    </row>
    <row r="360" spans="1:7" s="17" customFormat="1" ht="23.1" customHeight="1" x14ac:dyDescent="0.2">
      <c r="A360" s="21" t="s">
        <v>412</v>
      </c>
      <c r="B360" s="22"/>
      <c r="C360" s="22" t="s">
        <v>201</v>
      </c>
      <c r="D360" s="22" t="s">
        <v>47</v>
      </c>
      <c r="E360" s="22"/>
      <c r="F360" s="22"/>
      <c r="G360" s="401">
        <f>G361</f>
        <v>1330.9490000000001</v>
      </c>
    </row>
    <row r="361" spans="1:7" s="17" customFormat="1" ht="76.150000000000006" customHeight="1" x14ac:dyDescent="0.2">
      <c r="A361" s="102" t="s">
        <v>315</v>
      </c>
      <c r="B361" s="25"/>
      <c r="C361" s="19" t="s">
        <v>201</v>
      </c>
      <c r="D361" s="19" t="s">
        <v>47</v>
      </c>
      <c r="E361" s="19" t="s">
        <v>49</v>
      </c>
      <c r="F361" s="25"/>
      <c r="G361" s="398">
        <f>G363</f>
        <v>1330.9490000000001</v>
      </c>
    </row>
    <row r="362" spans="1:7" s="17" customFormat="1" ht="67.900000000000006" hidden="1" customHeight="1" x14ac:dyDescent="0.2">
      <c r="A362" s="27" t="s">
        <v>306</v>
      </c>
      <c r="B362" s="25"/>
      <c r="C362" s="16" t="s">
        <v>201</v>
      </c>
      <c r="D362" s="16" t="s">
        <v>59</v>
      </c>
      <c r="E362" s="28" t="s">
        <v>51</v>
      </c>
      <c r="F362" s="25"/>
      <c r="G362" s="399">
        <v>0</v>
      </c>
    </row>
    <row r="363" spans="1:7" s="17" customFormat="1" ht="30.75" customHeight="1" x14ac:dyDescent="0.2">
      <c r="A363" s="29" t="s">
        <v>526</v>
      </c>
      <c r="B363" s="25"/>
      <c r="C363" s="16" t="s">
        <v>201</v>
      </c>
      <c r="D363" s="16" t="s">
        <v>47</v>
      </c>
      <c r="E363" s="16" t="s">
        <v>527</v>
      </c>
      <c r="F363" s="16"/>
      <c r="G363" s="400">
        <f>G364</f>
        <v>1330.9490000000001</v>
      </c>
    </row>
    <row r="364" spans="1:7" s="17" customFormat="1" ht="42.2" customHeight="1" x14ac:dyDescent="0.2">
      <c r="A364" s="29" t="s">
        <v>528</v>
      </c>
      <c r="B364" s="16"/>
      <c r="C364" s="16" t="s">
        <v>201</v>
      </c>
      <c r="D364" s="16" t="s">
        <v>47</v>
      </c>
      <c r="E364" s="16" t="s">
        <v>529</v>
      </c>
      <c r="F364" s="16"/>
      <c r="G364" s="400">
        <f>G365</f>
        <v>1330.9490000000001</v>
      </c>
    </row>
    <row r="365" spans="1:7" s="17" customFormat="1" ht="36" customHeight="1" x14ac:dyDescent="0.2">
      <c r="A365" s="29" t="s">
        <v>530</v>
      </c>
      <c r="B365" s="451"/>
      <c r="C365" s="451" t="s">
        <v>201</v>
      </c>
      <c r="D365" s="451" t="s">
        <v>47</v>
      </c>
      <c r="E365" s="451" t="s">
        <v>531</v>
      </c>
      <c r="F365" s="451"/>
      <c r="G365" s="400">
        <f>G366</f>
        <v>1330.9490000000001</v>
      </c>
    </row>
    <row r="366" spans="1:7" s="17" customFormat="1" ht="20.45" customHeight="1" x14ac:dyDescent="0.2">
      <c r="A366" s="66" t="s">
        <v>56</v>
      </c>
      <c r="B366" s="16"/>
      <c r="C366" s="16" t="s">
        <v>201</v>
      </c>
      <c r="D366" s="16" t="s">
        <v>47</v>
      </c>
      <c r="E366" s="451" t="s">
        <v>531</v>
      </c>
      <c r="F366" s="16" t="s">
        <v>198</v>
      </c>
      <c r="G366" s="400">
        <f>G367</f>
        <v>1330.9490000000001</v>
      </c>
    </row>
    <row r="367" spans="1:7" s="17" customFormat="1" ht="28.5" customHeight="1" x14ac:dyDescent="0.2">
      <c r="A367" s="66" t="s">
        <v>57</v>
      </c>
      <c r="B367" s="16"/>
      <c r="C367" s="16" t="s">
        <v>201</v>
      </c>
      <c r="D367" s="16" t="s">
        <v>47</v>
      </c>
      <c r="E367" s="451" t="s">
        <v>531</v>
      </c>
      <c r="F367" s="16" t="s">
        <v>199</v>
      </c>
      <c r="G367" s="400">
        <v>1330.9490000000001</v>
      </c>
    </row>
    <row r="368" spans="1:7" s="17" customFormat="1" ht="75.400000000000006" hidden="1" customHeight="1" x14ac:dyDescent="0.2">
      <c r="A368" s="27" t="s">
        <v>60</v>
      </c>
      <c r="B368" s="28"/>
      <c r="C368" s="28" t="s">
        <v>201</v>
      </c>
      <c r="D368" s="28" t="s">
        <v>59</v>
      </c>
      <c r="E368" s="28" t="s">
        <v>61</v>
      </c>
      <c r="F368" s="28"/>
      <c r="G368" s="399">
        <f>G369</f>
        <v>0</v>
      </c>
    </row>
    <row r="369" spans="1:7" s="17" customFormat="1" ht="33.950000000000003" hidden="1" customHeight="1" x14ac:dyDescent="0.2">
      <c r="A369" s="94" t="s">
        <v>62</v>
      </c>
      <c r="B369" s="16"/>
      <c r="C369" s="16" t="s">
        <v>201</v>
      </c>
      <c r="D369" s="16" t="s">
        <v>59</v>
      </c>
      <c r="E369" s="16" t="s">
        <v>63</v>
      </c>
      <c r="F369" s="16"/>
      <c r="G369" s="400">
        <f>G370</f>
        <v>0</v>
      </c>
    </row>
    <row r="370" spans="1:7" s="17" customFormat="1" ht="33.950000000000003" hidden="1" customHeight="1" x14ac:dyDescent="0.2">
      <c r="A370" s="95" t="s">
        <v>64</v>
      </c>
      <c r="B370" s="16"/>
      <c r="C370" s="16" t="s">
        <v>201</v>
      </c>
      <c r="D370" s="16" t="s">
        <v>59</v>
      </c>
      <c r="E370" s="16" t="s">
        <v>65</v>
      </c>
      <c r="F370" s="16"/>
      <c r="G370" s="400">
        <f>G371</f>
        <v>0</v>
      </c>
    </row>
    <row r="371" spans="1:7" s="17" customFormat="1" ht="28.5" hidden="1" customHeight="1" x14ac:dyDescent="0.2">
      <c r="A371" s="31" t="s">
        <v>56</v>
      </c>
      <c r="B371" s="16"/>
      <c r="C371" s="16" t="s">
        <v>201</v>
      </c>
      <c r="D371" s="16" t="s">
        <v>59</v>
      </c>
      <c r="E371" s="16" t="s">
        <v>65</v>
      </c>
      <c r="F371" s="16" t="s">
        <v>198</v>
      </c>
      <c r="G371" s="400">
        <f>G372</f>
        <v>0</v>
      </c>
    </row>
    <row r="372" spans="1:7" s="17" customFormat="1" ht="28.5" hidden="1" customHeight="1" x14ac:dyDescent="0.2">
      <c r="A372" s="31" t="s">
        <v>238</v>
      </c>
      <c r="B372" s="16"/>
      <c r="C372" s="16" t="s">
        <v>201</v>
      </c>
      <c r="D372" s="16" t="s">
        <v>59</v>
      </c>
      <c r="E372" s="16" t="s">
        <v>65</v>
      </c>
      <c r="F372" s="16" t="s">
        <v>199</v>
      </c>
      <c r="G372" s="400">
        <v>0</v>
      </c>
    </row>
    <row r="373" spans="1:7" s="17" customFormat="1" ht="21" customHeight="1" x14ac:dyDescent="0.2">
      <c r="A373" s="21" t="s">
        <v>239</v>
      </c>
      <c r="B373" s="22"/>
      <c r="C373" s="22" t="s">
        <v>34</v>
      </c>
      <c r="D373" s="22"/>
      <c r="E373" s="22"/>
      <c r="F373" s="22"/>
      <c r="G373" s="401">
        <f>G374</f>
        <v>40648.300000000003</v>
      </c>
    </row>
    <row r="374" spans="1:7" s="17" customFormat="1" ht="24.75" customHeight="1" x14ac:dyDescent="0.2">
      <c r="A374" s="472" t="s">
        <v>33</v>
      </c>
      <c r="B374" s="475"/>
      <c r="C374" s="471" t="s">
        <v>34</v>
      </c>
      <c r="D374" s="471" t="s">
        <v>35</v>
      </c>
      <c r="E374" s="22"/>
      <c r="F374" s="22"/>
      <c r="G374" s="401">
        <f>G375</f>
        <v>40648.300000000003</v>
      </c>
    </row>
    <row r="375" spans="1:7" s="17" customFormat="1" ht="38.25" x14ac:dyDescent="0.2">
      <c r="A375" s="18" t="s">
        <v>28</v>
      </c>
      <c r="B375" s="61"/>
      <c r="C375" s="19" t="s">
        <v>34</v>
      </c>
      <c r="D375" s="19" t="s">
        <v>35</v>
      </c>
      <c r="E375" s="19" t="s">
        <v>29</v>
      </c>
      <c r="F375" s="19"/>
      <c r="G375" s="398">
        <f>G376+G391</f>
        <v>40648.300000000003</v>
      </c>
    </row>
    <row r="376" spans="1:7" s="17" customFormat="1" ht="30.75" customHeight="1" x14ac:dyDescent="0.2">
      <c r="A376" s="27" t="s">
        <v>526</v>
      </c>
      <c r="B376" s="62"/>
      <c r="C376" s="28" t="s">
        <v>34</v>
      </c>
      <c r="D376" s="28" t="s">
        <v>35</v>
      </c>
      <c r="E376" s="28" t="s">
        <v>597</v>
      </c>
      <c r="F376" s="28"/>
      <c r="G376" s="399">
        <f>SUM(G377)</f>
        <v>39585.300000000003</v>
      </c>
    </row>
    <row r="377" spans="1:7" s="17" customFormat="1" ht="39.75" customHeight="1" x14ac:dyDescent="0.2">
      <c r="A377" s="29" t="s">
        <v>598</v>
      </c>
      <c r="B377" s="62"/>
      <c r="C377" s="16" t="s">
        <v>34</v>
      </c>
      <c r="D377" s="16" t="s">
        <v>35</v>
      </c>
      <c r="E377" s="455" t="s">
        <v>599</v>
      </c>
      <c r="F377" s="28"/>
      <c r="G377" s="400">
        <f>G378+G388</f>
        <v>39585.300000000003</v>
      </c>
    </row>
    <row r="378" spans="1:7" s="17" customFormat="1" ht="43.5" customHeight="1" x14ac:dyDescent="0.2">
      <c r="A378" s="29" t="s">
        <v>30</v>
      </c>
      <c r="B378" s="61"/>
      <c r="C378" s="16" t="s">
        <v>34</v>
      </c>
      <c r="D378" s="16" t="s">
        <v>35</v>
      </c>
      <c r="E378" s="454" t="s">
        <v>600</v>
      </c>
      <c r="F378" s="16"/>
      <c r="G378" s="400">
        <f>G379+G381+G383+G385</f>
        <v>38585.300000000003</v>
      </c>
    </row>
    <row r="379" spans="1:7" s="17" customFormat="1" ht="63.75" x14ac:dyDescent="0.2">
      <c r="A379" s="31" t="s">
        <v>210</v>
      </c>
      <c r="B379" s="61"/>
      <c r="C379" s="16" t="s">
        <v>34</v>
      </c>
      <c r="D379" s="16" t="s">
        <v>35</v>
      </c>
      <c r="E379" s="454" t="s">
        <v>600</v>
      </c>
      <c r="F379" s="16" t="s">
        <v>146</v>
      </c>
      <c r="G379" s="402">
        <f>G380</f>
        <v>16560.2</v>
      </c>
    </row>
    <row r="380" spans="1:7" s="17" customFormat="1" ht="24.75" customHeight="1" x14ac:dyDescent="0.2">
      <c r="A380" s="31" t="s">
        <v>236</v>
      </c>
      <c r="B380" s="61"/>
      <c r="C380" s="16" t="s">
        <v>34</v>
      </c>
      <c r="D380" s="16" t="s">
        <v>35</v>
      </c>
      <c r="E380" s="454" t="s">
        <v>600</v>
      </c>
      <c r="F380" s="16" t="s">
        <v>237</v>
      </c>
      <c r="G380" s="402">
        <f>12700+24.8+3835.4</f>
        <v>16560.2</v>
      </c>
    </row>
    <row r="381" spans="1:7" s="17" customFormat="1" ht="25.5" x14ac:dyDescent="0.2">
      <c r="A381" s="31" t="s">
        <v>36</v>
      </c>
      <c r="B381" s="61"/>
      <c r="C381" s="16" t="s">
        <v>34</v>
      </c>
      <c r="D381" s="16" t="s">
        <v>35</v>
      </c>
      <c r="E381" s="454" t="s">
        <v>600</v>
      </c>
      <c r="F381" s="16" t="s">
        <v>139</v>
      </c>
      <c r="G381" s="402">
        <f>G382</f>
        <v>20499.099999999999</v>
      </c>
    </row>
    <row r="382" spans="1:7" s="17" customFormat="1" ht="34.5" customHeight="1" x14ac:dyDescent="0.2">
      <c r="A382" s="31" t="s">
        <v>140</v>
      </c>
      <c r="B382" s="61"/>
      <c r="C382" s="16" t="s">
        <v>34</v>
      </c>
      <c r="D382" s="16" t="s">
        <v>35</v>
      </c>
      <c r="E382" s="454" t="s">
        <v>600</v>
      </c>
      <c r="F382" s="16" t="s">
        <v>141</v>
      </c>
      <c r="G382" s="402">
        <f>71+34+172.5+229+24+3590+3757+421+2704.5+432.3+45+96+127.8+1600+45+7150</f>
        <v>20499.099999999999</v>
      </c>
    </row>
    <row r="383" spans="1:7" s="17" customFormat="1" ht="21" customHeight="1" x14ac:dyDescent="0.2">
      <c r="A383" s="31" t="s">
        <v>38</v>
      </c>
      <c r="B383" s="61"/>
      <c r="C383" s="16" t="s">
        <v>34</v>
      </c>
      <c r="D383" s="16" t="s">
        <v>35</v>
      </c>
      <c r="E383" s="454" t="s">
        <v>600</v>
      </c>
      <c r="F383" s="16" t="s">
        <v>240</v>
      </c>
      <c r="G383" s="402">
        <f>G384</f>
        <v>26</v>
      </c>
    </row>
    <row r="384" spans="1:7" s="17" customFormat="1" ht="27" customHeight="1" x14ac:dyDescent="0.2">
      <c r="A384" s="31" t="s">
        <v>151</v>
      </c>
      <c r="B384" s="61"/>
      <c r="C384" s="16" t="s">
        <v>34</v>
      </c>
      <c r="D384" s="16" t="s">
        <v>35</v>
      </c>
      <c r="E384" s="454" t="s">
        <v>600</v>
      </c>
      <c r="F384" s="16" t="s">
        <v>152</v>
      </c>
      <c r="G384" s="402">
        <f>15+10+1</f>
        <v>26</v>
      </c>
    </row>
    <row r="385" spans="1:7" s="17" customFormat="1" ht="27" customHeight="1" x14ac:dyDescent="0.2">
      <c r="A385" s="31" t="s">
        <v>612</v>
      </c>
      <c r="B385" s="61"/>
      <c r="C385" s="470" t="s">
        <v>34</v>
      </c>
      <c r="D385" s="470" t="s">
        <v>35</v>
      </c>
      <c r="E385" s="454" t="s">
        <v>600</v>
      </c>
      <c r="F385" s="470"/>
      <c r="G385" s="402">
        <f>G386</f>
        <v>1500</v>
      </c>
    </row>
    <row r="386" spans="1:7" s="17" customFormat="1" ht="27" customHeight="1" x14ac:dyDescent="0.2">
      <c r="A386" s="31" t="s">
        <v>36</v>
      </c>
      <c r="B386" s="61"/>
      <c r="C386" s="470" t="s">
        <v>34</v>
      </c>
      <c r="D386" s="470" t="s">
        <v>35</v>
      </c>
      <c r="E386" s="454" t="s">
        <v>600</v>
      </c>
      <c r="F386" s="470" t="s">
        <v>139</v>
      </c>
      <c r="G386" s="402">
        <f>G387</f>
        <v>1500</v>
      </c>
    </row>
    <row r="387" spans="1:7" s="17" customFormat="1" ht="27" customHeight="1" x14ac:dyDescent="0.2">
      <c r="A387" s="31" t="s">
        <v>140</v>
      </c>
      <c r="B387" s="61"/>
      <c r="C387" s="470" t="s">
        <v>34</v>
      </c>
      <c r="D387" s="470" t="s">
        <v>35</v>
      </c>
      <c r="E387" s="454" t="s">
        <v>600</v>
      </c>
      <c r="F387" s="470" t="s">
        <v>141</v>
      </c>
      <c r="G387" s="402">
        <v>1500</v>
      </c>
    </row>
    <row r="388" spans="1:7" s="17" customFormat="1" ht="36" customHeight="1" x14ac:dyDescent="0.2">
      <c r="A388" s="31" t="s">
        <v>44</v>
      </c>
      <c r="B388" s="61"/>
      <c r="C388" s="453" t="s">
        <v>34</v>
      </c>
      <c r="D388" s="453" t="s">
        <v>35</v>
      </c>
      <c r="E388" s="454" t="s">
        <v>601</v>
      </c>
      <c r="F388" s="453"/>
      <c r="G388" s="402">
        <f>G389</f>
        <v>1000</v>
      </c>
    </row>
    <row r="389" spans="1:7" s="17" customFormat="1" ht="27" customHeight="1" x14ac:dyDescent="0.2">
      <c r="A389" s="31" t="s">
        <v>36</v>
      </c>
      <c r="B389" s="61"/>
      <c r="C389" s="453" t="s">
        <v>34</v>
      </c>
      <c r="D389" s="453" t="s">
        <v>35</v>
      </c>
      <c r="E389" s="454" t="s">
        <v>601</v>
      </c>
      <c r="F389" s="453" t="s">
        <v>139</v>
      </c>
      <c r="G389" s="402">
        <f>G390</f>
        <v>1000</v>
      </c>
    </row>
    <row r="390" spans="1:7" s="17" customFormat="1" ht="27" customHeight="1" x14ac:dyDescent="0.2">
      <c r="A390" s="31" t="s">
        <v>140</v>
      </c>
      <c r="B390" s="61"/>
      <c r="C390" s="453" t="s">
        <v>34</v>
      </c>
      <c r="D390" s="453" t="s">
        <v>35</v>
      </c>
      <c r="E390" s="454" t="s">
        <v>601</v>
      </c>
      <c r="F390" s="453" t="s">
        <v>141</v>
      </c>
      <c r="G390" s="402">
        <v>1000</v>
      </c>
    </row>
    <row r="391" spans="1:7" s="17" customFormat="1" ht="31.5" customHeight="1" x14ac:dyDescent="0.2">
      <c r="A391" s="150" t="s">
        <v>602</v>
      </c>
      <c r="B391" s="61"/>
      <c r="C391" s="28" t="s">
        <v>286</v>
      </c>
      <c r="D391" s="28" t="s">
        <v>35</v>
      </c>
      <c r="E391" s="455" t="s">
        <v>605</v>
      </c>
      <c r="F391" s="16"/>
      <c r="G391" s="402">
        <f>G392</f>
        <v>1063</v>
      </c>
    </row>
    <row r="392" spans="1:7" s="17" customFormat="1" ht="29.25" customHeight="1" x14ac:dyDescent="0.2">
      <c r="A392" s="480" t="s">
        <v>603</v>
      </c>
      <c r="B392" s="61"/>
      <c r="C392" s="470" t="s">
        <v>34</v>
      </c>
      <c r="D392" s="470" t="s">
        <v>35</v>
      </c>
      <c r="E392" s="458" t="s">
        <v>288</v>
      </c>
      <c r="F392" s="16"/>
      <c r="G392" s="402">
        <f>G393+G396</f>
        <v>1063</v>
      </c>
    </row>
    <row r="393" spans="1:7" s="17" customFormat="1" ht="30.75" customHeight="1" x14ac:dyDescent="0.2">
      <c r="A393" s="464" t="s">
        <v>604</v>
      </c>
      <c r="B393" s="61"/>
      <c r="C393" s="16" t="s">
        <v>286</v>
      </c>
      <c r="D393" s="16" t="s">
        <v>35</v>
      </c>
      <c r="E393" s="455" t="s">
        <v>290</v>
      </c>
      <c r="F393" s="16"/>
      <c r="G393" s="402">
        <v>1063</v>
      </c>
    </row>
    <row r="394" spans="1:7" s="17" customFormat="1" ht="27.75" hidden="1" customHeight="1" x14ac:dyDescent="0.2">
      <c r="A394" s="465" t="s">
        <v>36</v>
      </c>
      <c r="B394" s="466"/>
      <c r="C394" s="467" t="s">
        <v>34</v>
      </c>
      <c r="D394" s="467" t="s">
        <v>35</v>
      </c>
      <c r="E394" s="467" t="s">
        <v>289</v>
      </c>
      <c r="F394" s="467" t="s">
        <v>139</v>
      </c>
      <c r="G394" s="468">
        <f>G395</f>
        <v>0</v>
      </c>
    </row>
    <row r="395" spans="1:7" s="17" customFormat="1" ht="32.25" hidden="1" customHeight="1" x14ac:dyDescent="0.2">
      <c r="A395" s="465" t="s">
        <v>140</v>
      </c>
      <c r="B395" s="466"/>
      <c r="C395" s="467" t="s">
        <v>34</v>
      </c>
      <c r="D395" s="467" t="s">
        <v>35</v>
      </c>
      <c r="E395" s="467" t="s">
        <v>289</v>
      </c>
      <c r="F395" s="467" t="s">
        <v>141</v>
      </c>
      <c r="G395" s="468">
        <v>0</v>
      </c>
    </row>
    <row r="396" spans="1:7" s="17" customFormat="1" ht="38.25" hidden="1" customHeight="1" x14ac:dyDescent="0.2">
      <c r="A396" s="161" t="s">
        <v>294</v>
      </c>
      <c r="B396" s="61"/>
      <c r="C396" s="16" t="s">
        <v>34</v>
      </c>
      <c r="D396" s="16" t="s">
        <v>35</v>
      </c>
      <c r="E396" s="16" t="s">
        <v>290</v>
      </c>
      <c r="F396" s="16"/>
      <c r="G396" s="402">
        <v>0</v>
      </c>
    </row>
    <row r="397" spans="1:7" s="17" customFormat="1" ht="35.25" customHeight="1" x14ac:dyDescent="0.2">
      <c r="A397" s="161" t="s">
        <v>229</v>
      </c>
      <c r="B397" s="61"/>
      <c r="C397" s="16" t="s">
        <v>34</v>
      </c>
      <c r="D397" s="16" t="s">
        <v>35</v>
      </c>
      <c r="E397" s="455" t="s">
        <v>290</v>
      </c>
      <c r="F397" s="16" t="s">
        <v>227</v>
      </c>
      <c r="G397" s="402">
        <f>G398</f>
        <v>1063</v>
      </c>
    </row>
    <row r="398" spans="1:7" s="17" customFormat="1" ht="29.25" customHeight="1" x14ac:dyDescent="0.2">
      <c r="A398" s="161" t="s">
        <v>109</v>
      </c>
      <c r="B398" s="61"/>
      <c r="C398" s="16" t="s">
        <v>34</v>
      </c>
      <c r="D398" s="16" t="s">
        <v>35</v>
      </c>
      <c r="E398" s="455" t="s">
        <v>290</v>
      </c>
      <c r="F398" s="16" t="s">
        <v>228</v>
      </c>
      <c r="G398" s="402">
        <f>2563-1500</f>
        <v>1063</v>
      </c>
    </row>
    <row r="399" spans="1:7" s="17" customFormat="1" ht="38.25" hidden="1" x14ac:dyDescent="0.2">
      <c r="A399" s="27" t="s">
        <v>241</v>
      </c>
      <c r="B399" s="62"/>
      <c r="C399" s="28" t="s">
        <v>34</v>
      </c>
      <c r="D399" s="51" t="s">
        <v>35</v>
      </c>
      <c r="E399" s="28" t="s">
        <v>41</v>
      </c>
      <c r="F399" s="28"/>
      <c r="G399" s="399">
        <f>G400</f>
        <v>0</v>
      </c>
    </row>
    <row r="400" spans="1:7" s="17" customFormat="1" ht="38.25" hidden="1" x14ac:dyDescent="0.2">
      <c r="A400" s="29" t="s">
        <v>42</v>
      </c>
      <c r="B400" s="62"/>
      <c r="C400" s="16" t="s">
        <v>34</v>
      </c>
      <c r="D400" s="34" t="s">
        <v>35</v>
      </c>
      <c r="E400" s="16" t="s">
        <v>43</v>
      </c>
      <c r="F400" s="28"/>
      <c r="G400" s="400">
        <f>SUM(G401)</f>
        <v>0</v>
      </c>
    </row>
    <row r="401" spans="1:7" s="17" customFormat="1" ht="25.5" hidden="1" x14ac:dyDescent="0.2">
      <c r="A401" s="29" t="s">
        <v>44</v>
      </c>
      <c r="B401" s="61"/>
      <c r="C401" s="16" t="s">
        <v>34</v>
      </c>
      <c r="D401" s="34" t="s">
        <v>35</v>
      </c>
      <c r="E401" s="16" t="s">
        <v>45</v>
      </c>
      <c r="F401" s="16"/>
      <c r="G401" s="400">
        <f>G403</f>
        <v>0</v>
      </c>
    </row>
    <row r="402" spans="1:7" s="17" customFormat="1" ht="25.5" hidden="1" x14ac:dyDescent="0.2">
      <c r="A402" s="31" t="s">
        <v>36</v>
      </c>
      <c r="B402" s="61"/>
      <c r="C402" s="16" t="s">
        <v>34</v>
      </c>
      <c r="D402" s="34" t="s">
        <v>35</v>
      </c>
      <c r="E402" s="16" t="s">
        <v>45</v>
      </c>
      <c r="F402" s="16" t="s">
        <v>139</v>
      </c>
      <c r="G402" s="400">
        <f>G403</f>
        <v>0</v>
      </c>
    </row>
    <row r="403" spans="1:7" s="17" customFormat="1" ht="24" hidden="1" customHeight="1" x14ac:dyDescent="0.2">
      <c r="A403" s="31" t="s">
        <v>140</v>
      </c>
      <c r="B403" s="61"/>
      <c r="C403" s="16" t="s">
        <v>34</v>
      </c>
      <c r="D403" s="34" t="s">
        <v>35</v>
      </c>
      <c r="E403" s="16" t="s">
        <v>45</v>
      </c>
      <c r="F403" s="16" t="s">
        <v>141</v>
      </c>
      <c r="G403" s="400">
        <v>0</v>
      </c>
    </row>
    <row r="404" spans="1:7" s="17" customFormat="1" ht="18" hidden="1" customHeight="1" x14ac:dyDescent="0.2">
      <c r="A404" s="68" t="s">
        <v>242</v>
      </c>
      <c r="B404" s="69"/>
      <c r="C404" s="70" t="s">
        <v>48</v>
      </c>
      <c r="D404" s="70"/>
      <c r="E404" s="71"/>
      <c r="F404" s="70"/>
      <c r="G404" s="403">
        <f>G406</f>
        <v>0</v>
      </c>
    </row>
    <row r="405" spans="1:7" s="17" customFormat="1" ht="12.75" hidden="1" x14ac:dyDescent="0.2">
      <c r="A405" s="72" t="s">
        <v>204</v>
      </c>
      <c r="B405" s="64"/>
      <c r="C405" s="73" t="s">
        <v>48</v>
      </c>
      <c r="D405" s="73" t="s">
        <v>112</v>
      </c>
      <c r="E405" s="74"/>
      <c r="F405" s="75"/>
      <c r="G405" s="404">
        <f>SUM(G406)</f>
        <v>0</v>
      </c>
    </row>
    <row r="406" spans="1:7" s="17" customFormat="1" ht="40.5" hidden="1" x14ac:dyDescent="0.2">
      <c r="A406" s="76" t="s">
        <v>215</v>
      </c>
      <c r="B406" s="62"/>
      <c r="C406" s="77" t="s">
        <v>48</v>
      </c>
      <c r="D406" s="77" t="s">
        <v>112</v>
      </c>
      <c r="E406" s="78" t="s">
        <v>172</v>
      </c>
      <c r="F406" s="77"/>
      <c r="G406" s="405">
        <f>G407</f>
        <v>0</v>
      </c>
    </row>
    <row r="407" spans="1:7" s="17" customFormat="1" ht="12.75" hidden="1" x14ac:dyDescent="0.2">
      <c r="A407" s="55" t="s">
        <v>16</v>
      </c>
      <c r="B407" s="62"/>
      <c r="C407" s="79" t="s">
        <v>48</v>
      </c>
      <c r="D407" s="79" t="s">
        <v>112</v>
      </c>
      <c r="E407" s="80" t="s">
        <v>173</v>
      </c>
      <c r="F407" s="79"/>
      <c r="G407" s="406">
        <f>SUM(G408)</f>
        <v>0</v>
      </c>
    </row>
    <row r="408" spans="1:7" s="17" customFormat="1" ht="12.75" hidden="1" x14ac:dyDescent="0.2">
      <c r="A408" s="58" t="s">
        <v>16</v>
      </c>
      <c r="B408" s="61"/>
      <c r="C408" s="81" t="s">
        <v>48</v>
      </c>
      <c r="D408" s="81" t="s">
        <v>112</v>
      </c>
      <c r="E408" s="82" t="s">
        <v>174</v>
      </c>
      <c r="F408" s="73"/>
      <c r="G408" s="407">
        <f>G409</f>
        <v>0</v>
      </c>
    </row>
    <row r="409" spans="1:7" s="17" customFormat="1" ht="38.25" hidden="1" x14ac:dyDescent="0.2">
      <c r="A409" s="83" t="s">
        <v>243</v>
      </c>
      <c r="B409" s="61"/>
      <c r="C409" s="81" t="s">
        <v>48</v>
      </c>
      <c r="D409" s="81" t="s">
        <v>112</v>
      </c>
      <c r="E409" s="82" t="s">
        <v>203</v>
      </c>
      <c r="F409" s="81"/>
      <c r="G409" s="407">
        <f>G411</f>
        <v>0</v>
      </c>
    </row>
    <row r="410" spans="1:7" s="17" customFormat="1" ht="25.5" hidden="1" x14ac:dyDescent="0.2">
      <c r="A410" s="31" t="s">
        <v>36</v>
      </c>
      <c r="B410" s="61"/>
      <c r="C410" s="81" t="s">
        <v>48</v>
      </c>
      <c r="D410" s="81" t="s">
        <v>112</v>
      </c>
      <c r="E410" s="82" t="s">
        <v>203</v>
      </c>
      <c r="F410" s="81" t="s">
        <v>139</v>
      </c>
      <c r="G410" s="407">
        <f>G411</f>
        <v>0</v>
      </c>
    </row>
    <row r="411" spans="1:7" s="17" customFormat="1" ht="24.75" hidden="1" customHeight="1" x14ac:dyDescent="0.2">
      <c r="A411" s="31" t="s">
        <v>140</v>
      </c>
      <c r="B411" s="61"/>
      <c r="C411" s="81" t="s">
        <v>48</v>
      </c>
      <c r="D411" s="81" t="s">
        <v>112</v>
      </c>
      <c r="E411" s="82" t="s">
        <v>203</v>
      </c>
      <c r="F411" s="81" t="s">
        <v>141</v>
      </c>
      <c r="G411" s="407">
        <v>0</v>
      </c>
    </row>
    <row r="412" spans="1:7" s="17" customFormat="1" ht="38.25" hidden="1" x14ac:dyDescent="0.2">
      <c r="A412" s="160" t="s">
        <v>285</v>
      </c>
      <c r="B412" s="19" t="s">
        <v>279</v>
      </c>
      <c r="C412" s="16"/>
      <c r="D412" s="16"/>
      <c r="E412" s="16"/>
      <c r="F412" s="16"/>
      <c r="G412" s="398">
        <f>G413</f>
        <v>0</v>
      </c>
    </row>
    <row r="413" spans="1:7" s="17" customFormat="1" ht="13.5" hidden="1" x14ac:dyDescent="0.2">
      <c r="A413" s="158" t="s">
        <v>262</v>
      </c>
      <c r="B413" s="159"/>
      <c r="C413" s="159" t="s">
        <v>35</v>
      </c>
      <c r="D413" s="159"/>
      <c r="E413" s="159"/>
      <c r="F413" s="159"/>
      <c r="G413" s="408">
        <f>G414</f>
        <v>0</v>
      </c>
    </row>
    <row r="414" spans="1:7" s="17" customFormat="1" ht="38.25" hidden="1" x14ac:dyDescent="0.2">
      <c r="A414" s="137" t="s">
        <v>283</v>
      </c>
      <c r="B414" s="19"/>
      <c r="C414" s="19" t="s">
        <v>35</v>
      </c>
      <c r="D414" s="19" t="s">
        <v>70</v>
      </c>
      <c r="E414" s="19" t="s">
        <v>172</v>
      </c>
      <c r="F414" s="19"/>
      <c r="G414" s="398">
        <f>G415</f>
        <v>0</v>
      </c>
    </row>
    <row r="415" spans="1:7" s="17" customFormat="1" ht="13.5" hidden="1" x14ac:dyDescent="0.2">
      <c r="A415" s="27" t="s">
        <v>16</v>
      </c>
      <c r="B415" s="25"/>
      <c r="C415" s="28" t="s">
        <v>35</v>
      </c>
      <c r="D415" s="28" t="s">
        <v>70</v>
      </c>
      <c r="E415" s="28" t="s">
        <v>173</v>
      </c>
      <c r="F415" s="25"/>
      <c r="G415" s="399">
        <f>SUM(G416)</f>
        <v>0</v>
      </c>
    </row>
    <row r="416" spans="1:7" s="17" customFormat="1" ht="12.75" hidden="1" x14ac:dyDescent="0.2">
      <c r="A416" s="29" t="s">
        <v>16</v>
      </c>
      <c r="B416" s="19"/>
      <c r="C416" s="16" t="s">
        <v>35</v>
      </c>
      <c r="D416" s="16" t="s">
        <v>70</v>
      </c>
      <c r="E416" s="16" t="s">
        <v>174</v>
      </c>
      <c r="F416" s="19"/>
      <c r="G416" s="400">
        <f>SUM(G417)</f>
        <v>0</v>
      </c>
    </row>
    <row r="417" spans="1:7" s="17" customFormat="1" ht="25.5" hidden="1" x14ac:dyDescent="0.2">
      <c r="A417" s="29" t="s">
        <v>282</v>
      </c>
      <c r="B417" s="16"/>
      <c r="C417" s="16" t="s">
        <v>35</v>
      </c>
      <c r="D417" s="16" t="s">
        <v>70</v>
      </c>
      <c r="E417" s="16" t="s">
        <v>261</v>
      </c>
      <c r="F417" s="19"/>
      <c r="G417" s="400">
        <f>G419</f>
        <v>0</v>
      </c>
    </row>
    <row r="418" spans="1:7" s="17" customFormat="1" ht="12.75" hidden="1" x14ac:dyDescent="0.2">
      <c r="A418" s="31" t="s">
        <v>2</v>
      </c>
      <c r="B418" s="16"/>
      <c r="C418" s="16" t="s">
        <v>35</v>
      </c>
      <c r="D418" s="16" t="s">
        <v>70</v>
      </c>
      <c r="E418" s="16" t="s">
        <v>261</v>
      </c>
      <c r="F418" s="16" t="s">
        <v>150</v>
      </c>
      <c r="G418" s="400">
        <f>G419</f>
        <v>0</v>
      </c>
    </row>
    <row r="419" spans="1:7" s="17" customFormat="1" ht="42.75" hidden="1" customHeight="1" x14ac:dyDescent="0.2">
      <c r="A419" s="31" t="s">
        <v>281</v>
      </c>
      <c r="B419" s="16"/>
      <c r="C419" s="16" t="s">
        <v>35</v>
      </c>
      <c r="D419" s="16" t="s">
        <v>70</v>
      </c>
      <c r="E419" s="16" t="s">
        <v>261</v>
      </c>
      <c r="F419" s="16" t="s">
        <v>280</v>
      </c>
      <c r="G419" s="400">
        <v>0</v>
      </c>
    </row>
    <row r="420" spans="1:7" s="20" customFormat="1" ht="39.75" customHeight="1" x14ac:dyDescent="0.2">
      <c r="A420" s="472" t="s">
        <v>260</v>
      </c>
      <c r="B420" s="471" t="s">
        <v>259</v>
      </c>
      <c r="C420" s="476"/>
      <c r="D420" s="476"/>
      <c r="E420" s="476"/>
      <c r="F420" s="476"/>
      <c r="G420" s="477">
        <f>G421</f>
        <v>1658.999</v>
      </c>
    </row>
    <row r="421" spans="1:7" s="20" customFormat="1" ht="32.25" customHeight="1" x14ac:dyDescent="0.2">
      <c r="A421" s="21" t="s">
        <v>208</v>
      </c>
      <c r="B421" s="22"/>
      <c r="C421" s="22" t="s">
        <v>35</v>
      </c>
      <c r="D421" s="23"/>
      <c r="E421" s="23"/>
      <c r="F421" s="23"/>
      <c r="G421" s="396">
        <f>G422</f>
        <v>1658.999</v>
      </c>
    </row>
    <row r="422" spans="1:7" s="26" customFormat="1" ht="36" customHeight="1" x14ac:dyDescent="0.25">
      <c r="A422" s="24" t="s">
        <v>272</v>
      </c>
      <c r="B422" s="25"/>
      <c r="C422" s="25" t="s">
        <v>35</v>
      </c>
      <c r="D422" s="25" t="s">
        <v>112</v>
      </c>
      <c r="E422" s="25"/>
      <c r="F422" s="25"/>
      <c r="G422" s="397">
        <f>G423+G429+G431</f>
        <v>1658.999</v>
      </c>
    </row>
    <row r="423" spans="1:7" s="26" customFormat="1" ht="45.75" customHeight="1" x14ac:dyDescent="0.25">
      <c r="A423" s="18" t="s">
        <v>12</v>
      </c>
      <c r="B423" s="19"/>
      <c r="C423" s="19" t="s">
        <v>35</v>
      </c>
      <c r="D423" s="19" t="s">
        <v>112</v>
      </c>
      <c r="E423" s="19" t="s">
        <v>13</v>
      </c>
      <c r="F423" s="19"/>
      <c r="G423" s="398">
        <f>G424</f>
        <v>1658.999</v>
      </c>
    </row>
    <row r="424" spans="1:7" s="26" customFormat="1" ht="32.25" customHeight="1" x14ac:dyDescent="0.25">
      <c r="A424" s="27" t="s">
        <v>273</v>
      </c>
      <c r="B424" s="28"/>
      <c r="C424" s="28" t="s">
        <v>35</v>
      </c>
      <c r="D424" s="28" t="s">
        <v>112</v>
      </c>
      <c r="E424" s="28" t="s">
        <v>254</v>
      </c>
      <c r="F424" s="28"/>
      <c r="G424" s="399">
        <f>SUM(G425)</f>
        <v>1658.999</v>
      </c>
    </row>
    <row r="425" spans="1:7" s="26" customFormat="1" ht="30.75" customHeight="1" x14ac:dyDescent="0.25">
      <c r="A425" s="29" t="s">
        <v>16</v>
      </c>
      <c r="B425" s="19"/>
      <c r="C425" s="16" t="s">
        <v>35</v>
      </c>
      <c r="D425" s="16" t="s">
        <v>112</v>
      </c>
      <c r="E425" s="16" t="s">
        <v>255</v>
      </c>
      <c r="F425" s="19"/>
      <c r="G425" s="400">
        <f>G426</f>
        <v>1658.999</v>
      </c>
    </row>
    <row r="426" spans="1:7" s="20" customFormat="1" ht="33.75" customHeight="1" x14ac:dyDescent="0.2">
      <c r="A426" s="29" t="s">
        <v>273</v>
      </c>
      <c r="B426" s="16"/>
      <c r="C426" s="16" t="s">
        <v>35</v>
      </c>
      <c r="D426" s="16" t="s">
        <v>112</v>
      </c>
      <c r="E426" s="16" t="s">
        <v>256</v>
      </c>
      <c r="F426" s="19"/>
      <c r="G426" s="400">
        <f>G427</f>
        <v>1658.999</v>
      </c>
    </row>
    <row r="427" spans="1:7" s="20" customFormat="1" ht="69" customHeight="1" x14ac:dyDescent="0.2">
      <c r="A427" s="31" t="s">
        <v>210</v>
      </c>
      <c r="B427" s="16"/>
      <c r="C427" s="16" t="s">
        <v>35</v>
      </c>
      <c r="D427" s="16" t="s">
        <v>112</v>
      </c>
      <c r="E427" s="16" t="s">
        <v>256</v>
      </c>
      <c r="F427" s="16" t="s">
        <v>146</v>
      </c>
      <c r="G427" s="400">
        <f>G428</f>
        <v>1658.999</v>
      </c>
    </row>
    <row r="428" spans="1:7" s="20" customFormat="1" ht="37.5" customHeight="1" x14ac:dyDescent="0.2">
      <c r="A428" s="31" t="s">
        <v>147</v>
      </c>
      <c r="B428" s="16"/>
      <c r="C428" s="16" t="s">
        <v>35</v>
      </c>
      <c r="D428" s="16" t="s">
        <v>112</v>
      </c>
      <c r="E428" s="16" t="s">
        <v>256</v>
      </c>
      <c r="F428" s="16" t="s">
        <v>148</v>
      </c>
      <c r="G428" s="400">
        <v>1658.999</v>
      </c>
    </row>
    <row r="429" spans="1:7" s="20" customFormat="1" ht="45" hidden="1" customHeight="1" x14ac:dyDescent="0.2">
      <c r="A429" s="31" t="s">
        <v>36</v>
      </c>
      <c r="B429" s="16"/>
      <c r="C429" s="16" t="s">
        <v>35</v>
      </c>
      <c r="D429" s="16" t="s">
        <v>112</v>
      </c>
      <c r="E429" s="16" t="s">
        <v>256</v>
      </c>
      <c r="F429" s="16" t="s">
        <v>139</v>
      </c>
      <c r="G429" s="30">
        <f>G430</f>
        <v>0</v>
      </c>
    </row>
    <row r="430" spans="1:7" s="17" customFormat="1" ht="44.25" hidden="1" customHeight="1" x14ac:dyDescent="0.2">
      <c r="A430" s="31" t="s">
        <v>140</v>
      </c>
      <c r="B430" s="16"/>
      <c r="C430" s="16" t="s">
        <v>35</v>
      </c>
      <c r="D430" s="16" t="s">
        <v>112</v>
      </c>
      <c r="E430" s="16" t="s">
        <v>256</v>
      </c>
      <c r="F430" s="16" t="s">
        <v>141</v>
      </c>
      <c r="G430" s="30">
        <v>0</v>
      </c>
    </row>
    <row r="431" spans="1:7" ht="43.5" hidden="1" customHeight="1" x14ac:dyDescent="0.25">
      <c r="A431" s="31" t="s">
        <v>38</v>
      </c>
      <c r="B431" s="16"/>
      <c r="C431" s="16" t="s">
        <v>35</v>
      </c>
      <c r="D431" s="16" t="s">
        <v>112</v>
      </c>
      <c r="E431" s="16" t="s">
        <v>256</v>
      </c>
      <c r="F431" s="16" t="s">
        <v>150</v>
      </c>
      <c r="G431" s="30">
        <f>G432+G433</f>
        <v>0</v>
      </c>
    </row>
    <row r="432" spans="1:7" ht="41.25" hidden="1" customHeight="1" x14ac:dyDescent="0.25">
      <c r="A432" s="31" t="s">
        <v>296</v>
      </c>
      <c r="B432" s="16"/>
      <c r="C432" s="16" t="s">
        <v>35</v>
      </c>
      <c r="D432" s="16" t="s">
        <v>47</v>
      </c>
      <c r="E432" s="16" t="s">
        <v>256</v>
      </c>
      <c r="F432" s="16" t="s">
        <v>295</v>
      </c>
      <c r="G432" s="30">
        <v>0</v>
      </c>
    </row>
    <row r="433" spans="1:7" ht="41.25" hidden="1" customHeight="1" x14ac:dyDescent="0.25">
      <c r="A433" s="31" t="s">
        <v>151</v>
      </c>
      <c r="B433" s="16"/>
      <c r="C433" s="16" t="s">
        <v>35</v>
      </c>
      <c r="D433" s="16" t="s">
        <v>112</v>
      </c>
      <c r="E433" s="16" t="s">
        <v>256</v>
      </c>
      <c r="F433" s="16" t="s">
        <v>152</v>
      </c>
      <c r="G433" s="30">
        <v>0</v>
      </c>
    </row>
    <row r="434" spans="1:7" x14ac:dyDescent="0.25">
      <c r="B434" s="9"/>
      <c r="C434" s="9"/>
      <c r="D434" s="9"/>
      <c r="E434" s="9"/>
      <c r="F434" s="9"/>
      <c r="G434" s="9"/>
    </row>
    <row r="435" spans="1:7" x14ac:dyDescent="0.25">
      <c r="B435" s="9"/>
      <c r="C435" s="9"/>
      <c r="D435" s="9"/>
      <c r="E435" s="9"/>
      <c r="F435" s="9"/>
      <c r="G435" s="9"/>
    </row>
    <row r="436" spans="1:7" x14ac:dyDescent="0.25">
      <c r="B436" s="9"/>
      <c r="C436" s="9"/>
      <c r="D436" s="9"/>
      <c r="E436" s="9"/>
      <c r="F436" s="9"/>
      <c r="G436" s="9"/>
    </row>
  </sheetData>
  <autoFilter ref="A14:I428" xr:uid="{00000000-0009-0000-0000-000003000000}"/>
  <mergeCells count="7">
    <mergeCell ref="A10:G10"/>
    <mergeCell ref="A12:A13"/>
    <mergeCell ref="B12:B13"/>
    <mergeCell ref="C12:C13"/>
    <mergeCell ref="D12:D13"/>
    <mergeCell ref="E12:E13"/>
    <mergeCell ref="F12:F13"/>
  </mergeCells>
  <printOptions horizontalCentered="1"/>
  <pageMargins left="0.98425196850393704" right="0.39370078740157483" top="0.59055118110236227" bottom="0.59055118110236227" header="0.31496062992125984" footer="0.31496062992125984"/>
  <pageSetup paperSize="9" scale="75" fitToHeight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308"/>
  <sheetViews>
    <sheetView workbookViewId="0">
      <selection activeCell="A11" sqref="A11:H11"/>
    </sheetView>
  </sheetViews>
  <sheetFormatPr defaultColWidth="9" defaultRowHeight="12.75" x14ac:dyDescent="0.2"/>
  <cols>
    <col min="1" max="1" width="56.42578125" style="249" customWidth="1"/>
    <col min="2" max="2" width="5.28515625" style="250" customWidth="1"/>
    <col min="3" max="3" width="5" style="251" customWidth="1"/>
    <col min="4" max="4" width="5" style="250" customWidth="1"/>
    <col min="5" max="5" width="14.140625" style="250" customWidth="1"/>
    <col min="6" max="6" width="5.5703125" style="250" customWidth="1"/>
    <col min="7" max="8" width="13.42578125" style="249" customWidth="1"/>
    <col min="9" max="16384" width="9" style="249"/>
  </cols>
  <sheetData>
    <row r="2" spans="1:8" ht="15" x14ac:dyDescent="0.25">
      <c r="F2" s="252" t="s">
        <v>518</v>
      </c>
    </row>
    <row r="3" spans="1:8" ht="15" x14ac:dyDescent="0.25">
      <c r="F3" s="252" t="s">
        <v>617</v>
      </c>
    </row>
    <row r="4" spans="1:8" ht="15" x14ac:dyDescent="0.25">
      <c r="F4" s="252" t="s">
        <v>463</v>
      </c>
    </row>
    <row r="5" spans="1:8" ht="15" x14ac:dyDescent="0.25">
      <c r="F5" s="252" t="s">
        <v>464</v>
      </c>
    </row>
    <row r="6" spans="1:8" ht="15" x14ac:dyDescent="0.25">
      <c r="F6" s="252" t="s">
        <v>4</v>
      </c>
    </row>
    <row r="7" spans="1:8" ht="15" x14ac:dyDescent="0.25">
      <c r="F7" s="252" t="s">
        <v>614</v>
      </c>
    </row>
    <row r="9" spans="1:8" ht="15" customHeight="1" x14ac:dyDescent="0.25">
      <c r="B9" s="253"/>
      <c r="C9" s="253"/>
      <c r="D9" s="253"/>
      <c r="E9" s="254"/>
      <c r="F9" s="253"/>
    </row>
    <row r="10" spans="1:8" ht="15" customHeight="1" x14ac:dyDescent="0.2">
      <c r="B10" s="253"/>
      <c r="C10" s="253"/>
      <c r="D10" s="253"/>
      <c r="E10" s="253"/>
      <c r="F10" s="253"/>
    </row>
    <row r="11" spans="1:8" s="255" customFormat="1" ht="34.15" customHeight="1" x14ac:dyDescent="0.2">
      <c r="A11" s="505" t="s">
        <v>514</v>
      </c>
      <c r="B11" s="505"/>
      <c r="C11" s="505"/>
      <c r="D11" s="505"/>
      <c r="E11" s="505"/>
      <c r="F11" s="505"/>
      <c r="G11" s="505"/>
      <c r="H11" s="505"/>
    </row>
    <row r="12" spans="1:8" s="255" customFormat="1" x14ac:dyDescent="0.2">
      <c r="A12" s="256"/>
      <c r="B12" s="256"/>
      <c r="C12" s="256"/>
      <c r="D12" s="256"/>
      <c r="E12" s="256"/>
      <c r="F12" s="256"/>
      <c r="G12" s="256"/>
      <c r="H12" s="256"/>
    </row>
    <row r="13" spans="1:8" ht="48.6" customHeight="1" x14ac:dyDescent="0.2">
      <c r="A13" s="506" t="s">
        <v>0</v>
      </c>
      <c r="B13" s="506" t="s">
        <v>466</v>
      </c>
      <c r="C13" s="506" t="s">
        <v>23</v>
      </c>
      <c r="D13" s="506" t="s">
        <v>207</v>
      </c>
      <c r="E13" s="506" t="s">
        <v>6</v>
      </c>
      <c r="F13" s="506" t="s">
        <v>22</v>
      </c>
      <c r="G13" s="506" t="s">
        <v>25</v>
      </c>
      <c r="H13" s="506"/>
    </row>
    <row r="14" spans="1:8" ht="24.75" customHeight="1" x14ac:dyDescent="0.2">
      <c r="A14" s="506"/>
      <c r="B14" s="506"/>
      <c r="C14" s="506"/>
      <c r="D14" s="506"/>
      <c r="E14" s="506"/>
      <c r="F14" s="506"/>
      <c r="G14" s="257" t="s">
        <v>427</v>
      </c>
      <c r="H14" s="257" t="s">
        <v>490</v>
      </c>
    </row>
    <row r="15" spans="1:8" s="255" customFormat="1" ht="21.2" customHeight="1" x14ac:dyDescent="0.2">
      <c r="A15" s="243" t="s">
        <v>1</v>
      </c>
      <c r="B15" s="244"/>
      <c r="C15" s="245"/>
      <c r="D15" s="245"/>
      <c r="E15" s="245"/>
      <c r="F15" s="245"/>
      <c r="G15" s="395">
        <f>G16+G296</f>
        <v>152176.1538</v>
      </c>
      <c r="H15" s="395">
        <f>H16+H296</f>
        <v>141390.954</v>
      </c>
    </row>
    <row r="16" spans="1:8" s="258" customFormat="1" ht="35.450000000000003" customHeight="1" x14ac:dyDescent="0.15">
      <c r="A16" s="243" t="s">
        <v>11</v>
      </c>
      <c r="B16" s="244" t="s">
        <v>9</v>
      </c>
      <c r="C16" s="245"/>
      <c r="D16" s="245"/>
      <c r="E16" s="245"/>
      <c r="F16" s="245"/>
      <c r="G16" s="395">
        <f>G17+E18+G50+G60+G86+G138+G219+G231+G249+G265</f>
        <v>150517.15479999999</v>
      </c>
      <c r="H16" s="395">
        <f>H17+F18+H50+H60+H86+H138+H219+H231+H249+H265</f>
        <v>139731.95499999999</v>
      </c>
    </row>
    <row r="17" spans="1:8" s="258" customFormat="1" ht="21.75" customHeight="1" x14ac:dyDescent="0.15">
      <c r="A17" s="21" t="s">
        <v>208</v>
      </c>
      <c r="B17" s="22"/>
      <c r="C17" s="22" t="s">
        <v>35</v>
      </c>
      <c r="D17" s="23"/>
      <c r="E17" s="23"/>
      <c r="F17" s="23"/>
      <c r="G17" s="396">
        <f>SUM(G18+G34+G41)</f>
        <v>35964.593999999997</v>
      </c>
      <c r="H17" s="396">
        <f>SUM(H18+H34+H41)</f>
        <v>36227.897000000004</v>
      </c>
    </row>
    <row r="18" spans="1:8" s="261" customFormat="1" ht="53.85" customHeight="1" x14ac:dyDescent="0.2">
      <c r="A18" s="259" t="s">
        <v>149</v>
      </c>
      <c r="B18" s="260"/>
      <c r="C18" s="260" t="s">
        <v>35</v>
      </c>
      <c r="D18" s="260" t="s">
        <v>47</v>
      </c>
      <c r="E18" s="260"/>
      <c r="F18" s="260"/>
      <c r="G18" s="409">
        <f>G19</f>
        <v>32205.867000000002</v>
      </c>
      <c r="H18" s="409">
        <f>H19</f>
        <v>32416.668000000001</v>
      </c>
    </row>
    <row r="19" spans="1:8" s="261" customFormat="1" ht="43.5" customHeight="1" x14ac:dyDescent="0.2">
      <c r="A19" s="262" t="s">
        <v>12</v>
      </c>
      <c r="B19" s="263"/>
      <c r="C19" s="263" t="s">
        <v>35</v>
      </c>
      <c r="D19" s="263" t="s">
        <v>47</v>
      </c>
      <c r="E19" s="263" t="s">
        <v>13</v>
      </c>
      <c r="F19" s="263"/>
      <c r="G19" s="410">
        <f>SUM(G20+G29)</f>
        <v>32205.867000000002</v>
      </c>
      <c r="H19" s="410">
        <f>SUM(H20+H29)</f>
        <v>32416.668000000001</v>
      </c>
    </row>
    <row r="20" spans="1:8" s="261" customFormat="1" ht="58.9" customHeight="1" x14ac:dyDescent="0.2">
      <c r="A20" s="264" t="s">
        <v>14</v>
      </c>
      <c r="B20" s="265"/>
      <c r="C20" s="265" t="s">
        <v>35</v>
      </c>
      <c r="D20" s="265" t="s">
        <v>47</v>
      </c>
      <c r="E20" s="265" t="s">
        <v>15</v>
      </c>
      <c r="F20" s="265"/>
      <c r="G20" s="411">
        <f>SUM(G21)</f>
        <v>30546.868000000002</v>
      </c>
      <c r="H20" s="411">
        <f>SUM(H21)</f>
        <v>30757.669000000002</v>
      </c>
    </row>
    <row r="21" spans="1:8" s="261" customFormat="1" ht="19.7" customHeight="1" x14ac:dyDescent="0.2">
      <c r="A21" s="264" t="s">
        <v>16</v>
      </c>
      <c r="B21" s="263"/>
      <c r="C21" s="257" t="s">
        <v>35</v>
      </c>
      <c r="D21" s="257" t="s">
        <v>47</v>
      </c>
      <c r="E21" s="257" t="s">
        <v>17</v>
      </c>
      <c r="F21" s="263"/>
      <c r="G21" s="383">
        <f>SUM(G22)</f>
        <v>30546.868000000002</v>
      </c>
      <c r="H21" s="383">
        <f>SUM(H22)</f>
        <v>30757.669000000002</v>
      </c>
    </row>
    <row r="22" spans="1:8" s="258" customFormat="1" ht="18.399999999999999" customHeight="1" x14ac:dyDescent="0.15">
      <c r="A22" s="267" t="s">
        <v>143</v>
      </c>
      <c r="B22" s="257"/>
      <c r="C22" s="257" t="s">
        <v>35</v>
      </c>
      <c r="D22" s="257" t="s">
        <v>47</v>
      </c>
      <c r="E22" s="257" t="s">
        <v>209</v>
      </c>
      <c r="F22" s="263"/>
      <c r="G22" s="383">
        <f>G23+G25+G27</f>
        <v>30546.868000000002</v>
      </c>
      <c r="H22" s="383">
        <f>H23+H25+H27</f>
        <v>30757.669000000002</v>
      </c>
    </row>
    <row r="23" spans="1:8" s="258" customFormat="1" ht="63.75" x14ac:dyDescent="0.15">
      <c r="A23" s="205" t="s">
        <v>210</v>
      </c>
      <c r="B23" s="257"/>
      <c r="C23" s="257" t="s">
        <v>35</v>
      </c>
      <c r="D23" s="257" t="s">
        <v>47</v>
      </c>
      <c r="E23" s="257" t="s">
        <v>209</v>
      </c>
      <c r="F23" s="257" t="s">
        <v>146</v>
      </c>
      <c r="G23" s="383">
        <f>G24</f>
        <v>24588.994000000002</v>
      </c>
      <c r="H23" s="383">
        <f>H24</f>
        <v>24588.993999999999</v>
      </c>
    </row>
    <row r="24" spans="1:8" s="258" customFormat="1" ht="25.5" x14ac:dyDescent="0.15">
      <c r="A24" s="205" t="s">
        <v>147</v>
      </c>
      <c r="B24" s="257"/>
      <c r="C24" s="257" t="s">
        <v>35</v>
      </c>
      <c r="D24" s="257" t="s">
        <v>47</v>
      </c>
      <c r="E24" s="257" t="s">
        <v>209</v>
      </c>
      <c r="F24" s="257" t="s">
        <v>148</v>
      </c>
      <c r="G24" s="383">
        <f>17120.63+1675.648+80+5206.67+506.046</f>
        <v>24588.994000000002</v>
      </c>
      <c r="H24" s="383">
        <f>24588.994</f>
        <v>24588.993999999999</v>
      </c>
    </row>
    <row r="25" spans="1:8" s="258" customFormat="1" ht="25.5" x14ac:dyDescent="0.15">
      <c r="A25" s="205" t="s">
        <v>36</v>
      </c>
      <c r="B25" s="257"/>
      <c r="C25" s="257" t="s">
        <v>35</v>
      </c>
      <c r="D25" s="257" t="s">
        <v>47</v>
      </c>
      <c r="E25" s="257" t="s">
        <v>209</v>
      </c>
      <c r="F25" s="257" t="s">
        <v>139</v>
      </c>
      <c r="G25" s="383">
        <f>G26</f>
        <v>5760.4740000000002</v>
      </c>
      <c r="H25" s="383">
        <f>H26</f>
        <v>5971.2749999999996</v>
      </c>
    </row>
    <row r="26" spans="1:8" s="258" customFormat="1" ht="33.4" customHeight="1" x14ac:dyDescent="0.15">
      <c r="A26" s="205" t="s">
        <v>140</v>
      </c>
      <c r="B26" s="257"/>
      <c r="C26" s="257" t="s">
        <v>35</v>
      </c>
      <c r="D26" s="257" t="s">
        <v>47</v>
      </c>
      <c r="E26" s="257" t="s">
        <v>209</v>
      </c>
      <c r="F26" s="257" t="s">
        <v>141</v>
      </c>
      <c r="G26" s="383">
        <f>168.525+30.306+196.862+199.5+90+24.311+782+5+31.4+45+30+613.8+37.4+605+100+175+55+44+45+40+44.62+20+1100+55+58.65+270+20+850+24.1</f>
        <v>5760.4740000000002</v>
      </c>
      <c r="H26" s="383">
        <f>168.525+30.306+196.862+199.5+90+24.312+782+5+31.4+45+30+675.18+41.14+665.5+100+175+55+48.4+45+40+125.4+20+1100+55+58.65+270+20+850+24.1</f>
        <v>5971.2749999999996</v>
      </c>
    </row>
    <row r="27" spans="1:8" s="268" customFormat="1" ht="19.7" customHeight="1" x14ac:dyDescent="0.2">
      <c r="A27" s="205" t="s">
        <v>38</v>
      </c>
      <c r="B27" s="257"/>
      <c r="C27" s="257" t="s">
        <v>35</v>
      </c>
      <c r="D27" s="257" t="s">
        <v>47</v>
      </c>
      <c r="E27" s="257" t="s">
        <v>209</v>
      </c>
      <c r="F27" s="257" t="s">
        <v>150</v>
      </c>
      <c r="G27" s="383">
        <f>G28</f>
        <v>197.4</v>
      </c>
      <c r="H27" s="383">
        <f>H28</f>
        <v>197.4</v>
      </c>
    </row>
    <row r="28" spans="1:8" s="268" customFormat="1" ht="19.149999999999999" customHeight="1" x14ac:dyDescent="0.2">
      <c r="A28" s="205" t="s">
        <v>151</v>
      </c>
      <c r="B28" s="257"/>
      <c r="C28" s="257" t="s">
        <v>35</v>
      </c>
      <c r="D28" s="257" t="s">
        <v>47</v>
      </c>
      <c r="E28" s="257" t="s">
        <v>209</v>
      </c>
      <c r="F28" s="257" t="s">
        <v>152</v>
      </c>
      <c r="G28" s="383">
        <v>197.4</v>
      </c>
      <c r="H28" s="383">
        <v>197.4</v>
      </c>
    </row>
    <row r="29" spans="1:8" s="258" customFormat="1" ht="63.2" customHeight="1" x14ac:dyDescent="0.15">
      <c r="A29" s="264" t="s">
        <v>158</v>
      </c>
      <c r="B29" s="265"/>
      <c r="C29" s="265" t="s">
        <v>35</v>
      </c>
      <c r="D29" s="265" t="s">
        <v>47</v>
      </c>
      <c r="E29" s="265" t="s">
        <v>159</v>
      </c>
      <c r="F29" s="260"/>
      <c r="G29" s="411">
        <f>G30</f>
        <v>1658.999</v>
      </c>
      <c r="H29" s="411">
        <f>H30</f>
        <v>1658.999</v>
      </c>
    </row>
    <row r="30" spans="1:8" s="258" customFormat="1" ht="20.45" customHeight="1" x14ac:dyDescent="0.15">
      <c r="A30" s="267" t="s">
        <v>16</v>
      </c>
      <c r="B30" s="257"/>
      <c r="C30" s="257" t="s">
        <v>35</v>
      </c>
      <c r="D30" s="257" t="s">
        <v>47</v>
      </c>
      <c r="E30" s="257" t="s">
        <v>160</v>
      </c>
      <c r="F30" s="263"/>
      <c r="G30" s="383">
        <f>SUM(G31)</f>
        <v>1658.999</v>
      </c>
      <c r="H30" s="383">
        <f>SUM(H31)</f>
        <v>1658.999</v>
      </c>
    </row>
    <row r="31" spans="1:8" s="258" customFormat="1" ht="38.25" x14ac:dyDescent="0.15">
      <c r="A31" s="267" t="s">
        <v>161</v>
      </c>
      <c r="B31" s="257"/>
      <c r="C31" s="257" t="s">
        <v>35</v>
      </c>
      <c r="D31" s="257" t="s">
        <v>47</v>
      </c>
      <c r="E31" s="257" t="s">
        <v>162</v>
      </c>
      <c r="F31" s="263"/>
      <c r="G31" s="383">
        <f>SUM(G33)</f>
        <v>1658.999</v>
      </c>
      <c r="H31" s="383">
        <f>SUM(H33)</f>
        <v>1658.999</v>
      </c>
    </row>
    <row r="32" spans="1:8" s="268" customFormat="1" ht="63.75" x14ac:dyDescent="0.2">
      <c r="A32" s="205" t="s">
        <v>210</v>
      </c>
      <c r="B32" s="257"/>
      <c r="C32" s="257" t="s">
        <v>35</v>
      </c>
      <c r="D32" s="257" t="s">
        <v>47</v>
      </c>
      <c r="E32" s="257" t="s">
        <v>162</v>
      </c>
      <c r="F32" s="257" t="s">
        <v>146</v>
      </c>
      <c r="G32" s="383">
        <f>G33</f>
        <v>1658.999</v>
      </c>
      <c r="H32" s="383">
        <f>H33</f>
        <v>1658.999</v>
      </c>
    </row>
    <row r="33" spans="1:8" s="268" customFormat="1" ht="25.5" x14ac:dyDescent="0.2">
      <c r="A33" s="205" t="s">
        <v>147</v>
      </c>
      <c r="B33" s="257"/>
      <c r="C33" s="257" t="s">
        <v>35</v>
      </c>
      <c r="D33" s="257" t="s">
        <v>47</v>
      </c>
      <c r="E33" s="257" t="s">
        <v>162</v>
      </c>
      <c r="F33" s="257" t="s">
        <v>148</v>
      </c>
      <c r="G33" s="383">
        <v>1658.999</v>
      </c>
      <c r="H33" s="383">
        <v>1658.999</v>
      </c>
    </row>
    <row r="34" spans="1:8" s="261" customFormat="1" ht="27" customHeight="1" x14ac:dyDescent="0.2">
      <c r="A34" s="21" t="s">
        <v>179</v>
      </c>
      <c r="B34" s="22"/>
      <c r="C34" s="22" t="s">
        <v>35</v>
      </c>
      <c r="D34" s="22" t="s">
        <v>34</v>
      </c>
      <c r="E34" s="22"/>
      <c r="F34" s="22"/>
      <c r="G34" s="401">
        <f>G35</f>
        <v>1000</v>
      </c>
      <c r="H34" s="401">
        <f>H35</f>
        <v>1000</v>
      </c>
    </row>
    <row r="35" spans="1:8" s="261" customFormat="1" ht="46.9" customHeight="1" x14ac:dyDescent="0.2">
      <c r="A35" s="137" t="s">
        <v>215</v>
      </c>
      <c r="B35" s="19"/>
      <c r="C35" s="19" t="s">
        <v>35</v>
      </c>
      <c r="D35" s="19" t="s">
        <v>34</v>
      </c>
      <c r="E35" s="19" t="s">
        <v>172</v>
      </c>
      <c r="F35" s="19"/>
      <c r="G35" s="398">
        <f>G36</f>
        <v>1000</v>
      </c>
      <c r="H35" s="398">
        <f>H36</f>
        <v>1000</v>
      </c>
    </row>
    <row r="36" spans="1:8" s="261" customFormat="1" ht="18.399999999999999" customHeight="1" x14ac:dyDescent="0.2">
      <c r="A36" s="37" t="s">
        <v>16</v>
      </c>
      <c r="B36" s="260"/>
      <c r="C36" s="265" t="s">
        <v>35</v>
      </c>
      <c r="D36" s="265" t="s">
        <v>34</v>
      </c>
      <c r="E36" s="265" t="s">
        <v>173</v>
      </c>
      <c r="F36" s="260"/>
      <c r="G36" s="411">
        <f>SUM(G37)</f>
        <v>1000</v>
      </c>
      <c r="H36" s="411">
        <f>SUM(H37)</f>
        <v>1000</v>
      </c>
    </row>
    <row r="37" spans="1:8" s="261" customFormat="1" ht="18.399999999999999" customHeight="1" x14ac:dyDescent="0.2">
      <c r="A37" s="38" t="s">
        <v>16</v>
      </c>
      <c r="B37" s="263"/>
      <c r="C37" s="257" t="s">
        <v>35</v>
      </c>
      <c r="D37" s="257" t="s">
        <v>34</v>
      </c>
      <c r="E37" s="257" t="s">
        <v>174</v>
      </c>
      <c r="F37" s="263"/>
      <c r="G37" s="383">
        <f>SUM(G38)</f>
        <v>1000</v>
      </c>
      <c r="H37" s="383">
        <f>SUM(H38)</f>
        <v>1000</v>
      </c>
    </row>
    <row r="38" spans="1:8" s="261" customFormat="1" ht="38.25" x14ac:dyDescent="0.2">
      <c r="A38" s="267" t="s">
        <v>175</v>
      </c>
      <c r="B38" s="257"/>
      <c r="C38" s="257" t="s">
        <v>35</v>
      </c>
      <c r="D38" s="257" t="s">
        <v>34</v>
      </c>
      <c r="E38" s="257" t="s">
        <v>176</v>
      </c>
      <c r="F38" s="263"/>
      <c r="G38" s="383">
        <f>G40</f>
        <v>1000</v>
      </c>
      <c r="H38" s="383">
        <f>H40</f>
        <v>1000</v>
      </c>
    </row>
    <row r="39" spans="1:8" s="261" customFormat="1" ht="17.649999999999999" customHeight="1" x14ac:dyDescent="0.2">
      <c r="A39" s="205" t="s">
        <v>38</v>
      </c>
      <c r="B39" s="257"/>
      <c r="C39" s="257" t="s">
        <v>35</v>
      </c>
      <c r="D39" s="257" t="s">
        <v>34</v>
      </c>
      <c r="E39" s="257" t="s">
        <v>176</v>
      </c>
      <c r="F39" s="257" t="s">
        <v>150</v>
      </c>
      <c r="G39" s="383">
        <v>1000</v>
      </c>
      <c r="H39" s="383">
        <v>1000</v>
      </c>
    </row>
    <row r="40" spans="1:8" s="261" customFormat="1" ht="20.45" customHeight="1" x14ac:dyDescent="0.2">
      <c r="A40" s="205" t="s">
        <v>177</v>
      </c>
      <c r="B40" s="257"/>
      <c r="C40" s="257" t="s">
        <v>35</v>
      </c>
      <c r="D40" s="257" t="s">
        <v>34</v>
      </c>
      <c r="E40" s="257" t="s">
        <v>176</v>
      </c>
      <c r="F40" s="257" t="s">
        <v>178</v>
      </c>
      <c r="G40" s="383">
        <v>1000</v>
      </c>
      <c r="H40" s="383">
        <v>1000</v>
      </c>
    </row>
    <row r="41" spans="1:8" s="261" customFormat="1" ht="26.25" customHeight="1" x14ac:dyDescent="0.2">
      <c r="A41" s="21" t="s">
        <v>169</v>
      </c>
      <c r="B41" s="22"/>
      <c r="C41" s="22" t="s">
        <v>35</v>
      </c>
      <c r="D41" s="22" t="s">
        <v>170</v>
      </c>
      <c r="E41" s="22"/>
      <c r="F41" s="22"/>
      <c r="G41" s="401">
        <f>G42</f>
        <v>2758.7269999999999</v>
      </c>
      <c r="H41" s="401">
        <f>H42</f>
        <v>2811.2289999999998</v>
      </c>
    </row>
    <row r="42" spans="1:8" s="261" customFormat="1" ht="31.35" customHeight="1" x14ac:dyDescent="0.2">
      <c r="A42" s="262" t="s">
        <v>163</v>
      </c>
      <c r="B42" s="263"/>
      <c r="C42" s="263" t="s">
        <v>35</v>
      </c>
      <c r="D42" s="263" t="s">
        <v>170</v>
      </c>
      <c r="E42" s="263" t="s">
        <v>164</v>
      </c>
      <c r="F42" s="263"/>
      <c r="G42" s="410">
        <f>G43+G48</f>
        <v>2758.7269999999999</v>
      </c>
      <c r="H42" s="410">
        <f>H43+H48</f>
        <v>2811.2289999999998</v>
      </c>
    </row>
    <row r="43" spans="1:8" s="261" customFormat="1" x14ac:dyDescent="0.2">
      <c r="A43" s="37" t="s">
        <v>16</v>
      </c>
      <c r="B43" s="265"/>
      <c r="C43" s="265" t="s">
        <v>35</v>
      </c>
      <c r="D43" s="265" t="s">
        <v>170</v>
      </c>
      <c r="E43" s="265" t="s">
        <v>165</v>
      </c>
      <c r="F43" s="265"/>
      <c r="G43" s="411">
        <f>SUM(G44)</f>
        <v>2697.7269999999999</v>
      </c>
      <c r="H43" s="411">
        <f>SUM(H44)</f>
        <v>2750.2289999999998</v>
      </c>
    </row>
    <row r="44" spans="1:8" s="261" customFormat="1" x14ac:dyDescent="0.2">
      <c r="A44" s="38" t="s">
        <v>16</v>
      </c>
      <c r="B44" s="263"/>
      <c r="C44" s="257" t="s">
        <v>35</v>
      </c>
      <c r="D44" s="257" t="s">
        <v>170</v>
      </c>
      <c r="E44" s="257" t="s">
        <v>166</v>
      </c>
      <c r="F44" s="263"/>
      <c r="G44" s="383">
        <f>SUM(G45)</f>
        <v>2697.7269999999999</v>
      </c>
      <c r="H44" s="383">
        <f>SUM(H45)</f>
        <v>2750.2289999999998</v>
      </c>
    </row>
    <row r="45" spans="1:8" s="261" customFormat="1" ht="19.7" customHeight="1" x14ac:dyDescent="0.2">
      <c r="A45" s="267" t="s">
        <v>167</v>
      </c>
      <c r="B45" s="257"/>
      <c r="C45" s="257" t="s">
        <v>35</v>
      </c>
      <c r="D45" s="257" t="s">
        <v>170</v>
      </c>
      <c r="E45" s="257" t="s">
        <v>168</v>
      </c>
      <c r="F45" s="257"/>
      <c r="G45" s="383">
        <f>G46</f>
        <v>2697.7269999999999</v>
      </c>
      <c r="H45" s="383">
        <f>H46</f>
        <v>2750.2289999999998</v>
      </c>
    </row>
    <row r="46" spans="1:8" s="261" customFormat="1" ht="25.5" x14ac:dyDescent="0.2">
      <c r="A46" s="205" t="s">
        <v>36</v>
      </c>
      <c r="B46" s="257"/>
      <c r="C46" s="257" t="s">
        <v>35</v>
      </c>
      <c r="D46" s="257" t="s">
        <v>170</v>
      </c>
      <c r="E46" s="257" t="s">
        <v>168</v>
      </c>
      <c r="F46" s="257" t="s">
        <v>139</v>
      </c>
      <c r="G46" s="383">
        <f>G47</f>
        <v>2697.7269999999999</v>
      </c>
      <c r="H46" s="383">
        <f>H47</f>
        <v>2750.2289999999998</v>
      </c>
    </row>
    <row r="47" spans="1:8" s="261" customFormat="1" ht="33.4" customHeight="1" x14ac:dyDescent="0.2">
      <c r="A47" s="205" t="s">
        <v>140</v>
      </c>
      <c r="B47" s="257"/>
      <c r="C47" s="257" t="s">
        <v>35</v>
      </c>
      <c r="D47" s="257" t="s">
        <v>170</v>
      </c>
      <c r="E47" s="257" t="s">
        <v>168</v>
      </c>
      <c r="F47" s="257" t="s">
        <v>141</v>
      </c>
      <c r="G47" s="383">
        <v>2697.7269999999999</v>
      </c>
      <c r="H47" s="383">
        <v>2750.2289999999998</v>
      </c>
    </row>
    <row r="48" spans="1:8" s="261" customFormat="1" ht="17.649999999999999" customHeight="1" x14ac:dyDescent="0.2">
      <c r="A48" s="205" t="s">
        <v>38</v>
      </c>
      <c r="B48" s="257"/>
      <c r="C48" s="257" t="s">
        <v>35</v>
      </c>
      <c r="D48" s="257" t="s">
        <v>170</v>
      </c>
      <c r="E48" s="257" t="s">
        <v>168</v>
      </c>
      <c r="F48" s="257" t="s">
        <v>150</v>
      </c>
      <c r="G48" s="383">
        <f>G49</f>
        <v>61</v>
      </c>
      <c r="H48" s="383">
        <f>H49</f>
        <v>61</v>
      </c>
    </row>
    <row r="49" spans="1:8" s="261" customFormat="1" ht="24.75" customHeight="1" x14ac:dyDescent="0.2">
      <c r="A49" s="205" t="s">
        <v>151</v>
      </c>
      <c r="B49" s="257"/>
      <c r="C49" s="257" t="s">
        <v>35</v>
      </c>
      <c r="D49" s="257" t="s">
        <v>170</v>
      </c>
      <c r="E49" s="257" t="s">
        <v>168</v>
      </c>
      <c r="F49" s="257" t="s">
        <v>152</v>
      </c>
      <c r="G49" s="383">
        <v>61</v>
      </c>
      <c r="H49" s="383">
        <v>61</v>
      </c>
    </row>
    <row r="50" spans="1:8" s="261" customFormat="1" ht="27.75" customHeight="1" x14ac:dyDescent="0.2">
      <c r="A50" s="40" t="s">
        <v>216</v>
      </c>
      <c r="B50" s="23"/>
      <c r="C50" s="70" t="s">
        <v>112</v>
      </c>
      <c r="D50" s="269"/>
      <c r="E50" s="23"/>
      <c r="F50" s="23"/>
      <c r="G50" s="396">
        <f t="shared" ref="G50:H56" si="0">G51</f>
        <v>1497.8</v>
      </c>
      <c r="H50" s="396">
        <f t="shared" si="0"/>
        <v>1549.6000000000001</v>
      </c>
    </row>
    <row r="51" spans="1:8" s="261" customFormat="1" ht="28.5" customHeight="1" x14ac:dyDescent="0.2">
      <c r="A51" s="474" t="s">
        <v>182</v>
      </c>
      <c r="B51" s="23"/>
      <c r="C51" s="70" t="s">
        <v>112</v>
      </c>
      <c r="D51" s="70" t="s">
        <v>59</v>
      </c>
      <c r="E51" s="22"/>
      <c r="F51" s="22"/>
      <c r="G51" s="401">
        <f t="shared" si="0"/>
        <v>1497.8</v>
      </c>
      <c r="H51" s="401">
        <f t="shared" si="0"/>
        <v>1549.6000000000001</v>
      </c>
    </row>
    <row r="52" spans="1:8" s="261" customFormat="1" ht="38.25" x14ac:dyDescent="0.2">
      <c r="A52" s="271" t="s">
        <v>217</v>
      </c>
      <c r="B52" s="257"/>
      <c r="C52" s="75" t="s">
        <v>112</v>
      </c>
      <c r="D52" s="75" t="s">
        <v>59</v>
      </c>
      <c r="E52" s="263" t="s">
        <v>172</v>
      </c>
      <c r="F52" s="263"/>
      <c r="G52" s="410">
        <f>G53+G58</f>
        <v>1497.8</v>
      </c>
      <c r="H52" s="410">
        <f>H53+H58</f>
        <v>1549.6000000000001</v>
      </c>
    </row>
    <row r="53" spans="1:8" s="261" customFormat="1" ht="19.7" customHeight="1" x14ac:dyDescent="0.2">
      <c r="A53" s="37" t="s">
        <v>16</v>
      </c>
      <c r="B53" s="265"/>
      <c r="C53" s="272" t="s">
        <v>112</v>
      </c>
      <c r="D53" s="272" t="s">
        <v>59</v>
      </c>
      <c r="E53" s="265" t="s">
        <v>173</v>
      </c>
      <c r="F53" s="260"/>
      <c r="G53" s="411">
        <f t="shared" si="0"/>
        <v>1497.8</v>
      </c>
      <c r="H53" s="411">
        <f t="shared" si="0"/>
        <v>1549.6000000000001</v>
      </c>
    </row>
    <row r="54" spans="1:8" s="261" customFormat="1" ht="17.649999999999999" customHeight="1" x14ac:dyDescent="0.2">
      <c r="A54" s="38" t="s">
        <v>16</v>
      </c>
      <c r="B54" s="257"/>
      <c r="C54" s="273" t="s">
        <v>112</v>
      </c>
      <c r="D54" s="273" t="s">
        <v>59</v>
      </c>
      <c r="E54" s="257" t="s">
        <v>174</v>
      </c>
      <c r="F54" s="263"/>
      <c r="G54" s="383">
        <f t="shared" si="0"/>
        <v>1497.8</v>
      </c>
      <c r="H54" s="383">
        <f t="shared" si="0"/>
        <v>1549.6000000000001</v>
      </c>
    </row>
    <row r="55" spans="1:8" s="261" customFormat="1" ht="33.4" customHeight="1" x14ac:dyDescent="0.2">
      <c r="A55" s="267" t="s">
        <v>218</v>
      </c>
      <c r="B55" s="257"/>
      <c r="C55" s="257" t="s">
        <v>112</v>
      </c>
      <c r="D55" s="257" t="s">
        <v>59</v>
      </c>
      <c r="E55" s="257" t="s">
        <v>181</v>
      </c>
      <c r="F55" s="257"/>
      <c r="G55" s="383">
        <f t="shared" si="0"/>
        <v>1497.8</v>
      </c>
      <c r="H55" s="383">
        <f t="shared" si="0"/>
        <v>1549.6000000000001</v>
      </c>
    </row>
    <row r="56" spans="1:8" s="261" customFormat="1" ht="63.75" x14ac:dyDescent="0.2">
      <c r="A56" s="205" t="s">
        <v>210</v>
      </c>
      <c r="B56" s="257"/>
      <c r="C56" s="257" t="s">
        <v>112</v>
      </c>
      <c r="D56" s="257" t="s">
        <v>59</v>
      </c>
      <c r="E56" s="257" t="s">
        <v>181</v>
      </c>
      <c r="F56" s="257" t="s">
        <v>146</v>
      </c>
      <c r="G56" s="383">
        <f t="shared" si="0"/>
        <v>1497.8</v>
      </c>
      <c r="H56" s="383">
        <f t="shared" si="0"/>
        <v>1549.6000000000001</v>
      </c>
    </row>
    <row r="57" spans="1:8" s="261" customFormat="1" ht="24.75" customHeight="1" x14ac:dyDescent="0.2">
      <c r="A57" s="205" t="s">
        <v>147</v>
      </c>
      <c r="B57" s="257"/>
      <c r="C57" s="257" t="s">
        <v>112</v>
      </c>
      <c r="D57" s="257" t="s">
        <v>59</v>
      </c>
      <c r="E57" s="257" t="s">
        <v>181</v>
      </c>
      <c r="F57" s="257" t="s">
        <v>148</v>
      </c>
      <c r="G57" s="383">
        <f>1486.7+11.1</f>
        <v>1497.8</v>
      </c>
      <c r="H57" s="383">
        <f>1486.7+62.9</f>
        <v>1549.6000000000001</v>
      </c>
    </row>
    <row r="58" spans="1:8" s="261" customFormat="1" ht="25.5" hidden="1" x14ac:dyDescent="0.2">
      <c r="A58" s="209" t="s">
        <v>36</v>
      </c>
      <c r="B58" s="257"/>
      <c r="C58" s="257" t="s">
        <v>112</v>
      </c>
      <c r="D58" s="257" t="s">
        <v>59</v>
      </c>
      <c r="E58" s="257" t="s">
        <v>181</v>
      </c>
      <c r="F58" s="257" t="s">
        <v>139</v>
      </c>
      <c r="G58" s="383">
        <f>G59</f>
        <v>0</v>
      </c>
      <c r="H58" s="383">
        <v>0</v>
      </c>
    </row>
    <row r="59" spans="1:8" s="261" customFormat="1" ht="25.5" hidden="1" x14ac:dyDescent="0.2">
      <c r="A59" s="205" t="s">
        <v>140</v>
      </c>
      <c r="B59" s="257"/>
      <c r="C59" s="257" t="s">
        <v>112</v>
      </c>
      <c r="D59" s="257" t="s">
        <v>59</v>
      </c>
      <c r="E59" s="257" t="s">
        <v>181</v>
      </c>
      <c r="F59" s="257" t="s">
        <v>141</v>
      </c>
      <c r="G59" s="383">
        <v>0</v>
      </c>
      <c r="H59" s="383">
        <v>0</v>
      </c>
    </row>
    <row r="60" spans="1:8" s="274" customFormat="1" ht="26.45" customHeight="1" x14ac:dyDescent="0.2">
      <c r="A60" s="21" t="s">
        <v>219</v>
      </c>
      <c r="B60" s="22"/>
      <c r="C60" s="22" t="s">
        <v>59</v>
      </c>
      <c r="D60" s="22"/>
      <c r="E60" s="22"/>
      <c r="F60" s="22"/>
      <c r="G60" s="401">
        <f>G61+G72</f>
        <v>2587.7999999999997</v>
      </c>
      <c r="H60" s="401">
        <f>H61+H72</f>
        <v>2655.7</v>
      </c>
    </row>
    <row r="61" spans="1:8" s="261" customFormat="1" ht="40.15" customHeight="1" x14ac:dyDescent="0.2">
      <c r="A61" s="21" t="s">
        <v>86</v>
      </c>
      <c r="B61" s="22"/>
      <c r="C61" s="22" t="s">
        <v>59</v>
      </c>
      <c r="D61" s="22" t="s">
        <v>201</v>
      </c>
      <c r="E61" s="22"/>
      <c r="F61" s="22"/>
      <c r="G61" s="401">
        <f>G62</f>
        <v>520</v>
      </c>
      <c r="H61" s="401">
        <f>H62</f>
        <v>520</v>
      </c>
    </row>
    <row r="62" spans="1:8" s="258" customFormat="1" ht="47.65" customHeight="1" x14ac:dyDescent="0.15">
      <c r="A62" s="48" t="s">
        <v>220</v>
      </c>
      <c r="B62" s="49"/>
      <c r="C62" s="49" t="s">
        <v>59</v>
      </c>
      <c r="D62" s="49" t="s">
        <v>201</v>
      </c>
      <c r="E62" s="49" t="s">
        <v>85</v>
      </c>
      <c r="F62" s="49"/>
      <c r="G62" s="410">
        <f>G63</f>
        <v>520</v>
      </c>
      <c r="H62" s="410">
        <f>H63</f>
        <v>520</v>
      </c>
    </row>
    <row r="63" spans="1:8" s="268" customFormat="1" ht="30.75" customHeight="1" x14ac:dyDescent="0.2">
      <c r="A63" s="50" t="s">
        <v>526</v>
      </c>
      <c r="B63" s="51"/>
      <c r="C63" s="51" t="s">
        <v>59</v>
      </c>
      <c r="D63" s="51" t="s">
        <v>201</v>
      </c>
      <c r="E63" s="51" t="s">
        <v>545</v>
      </c>
      <c r="F63" s="51"/>
      <c r="G63" s="411">
        <f>SUM(G64+G68)</f>
        <v>520</v>
      </c>
      <c r="H63" s="411">
        <f>SUM(H64+H68)</f>
        <v>520</v>
      </c>
    </row>
    <row r="64" spans="1:8" s="268" customFormat="1" ht="56.25" customHeight="1" x14ac:dyDescent="0.2">
      <c r="A64" s="38" t="s">
        <v>546</v>
      </c>
      <c r="B64" s="51"/>
      <c r="C64" s="34" t="s">
        <v>59</v>
      </c>
      <c r="D64" s="34" t="s">
        <v>201</v>
      </c>
      <c r="E64" s="34" t="s">
        <v>547</v>
      </c>
      <c r="F64" s="51"/>
      <c r="G64" s="411">
        <f>SUM(G65)</f>
        <v>60</v>
      </c>
      <c r="H64" s="411">
        <f>SUM(H65)</f>
        <v>60</v>
      </c>
    </row>
    <row r="65" spans="1:8" s="268" customFormat="1" ht="45" customHeight="1" x14ac:dyDescent="0.2">
      <c r="A65" s="38" t="s">
        <v>548</v>
      </c>
      <c r="B65" s="34"/>
      <c r="C65" s="34" t="s">
        <v>59</v>
      </c>
      <c r="D65" s="34" t="s">
        <v>201</v>
      </c>
      <c r="E65" s="34" t="s">
        <v>549</v>
      </c>
      <c r="F65" s="34"/>
      <c r="G65" s="383">
        <f>G67</f>
        <v>60</v>
      </c>
      <c r="H65" s="383">
        <f>H67</f>
        <v>60</v>
      </c>
    </row>
    <row r="66" spans="1:8" s="268" customFormat="1" ht="32.25" customHeight="1" x14ac:dyDescent="0.2">
      <c r="A66" s="31" t="s">
        <v>36</v>
      </c>
      <c r="B66" s="34"/>
      <c r="C66" s="34" t="s">
        <v>59</v>
      </c>
      <c r="D66" s="34" t="s">
        <v>201</v>
      </c>
      <c r="E66" s="34" t="s">
        <v>549</v>
      </c>
      <c r="F66" s="34" t="s">
        <v>139</v>
      </c>
      <c r="G66" s="383">
        <f>G67</f>
        <v>60</v>
      </c>
      <c r="H66" s="383">
        <f>H67</f>
        <v>60</v>
      </c>
    </row>
    <row r="67" spans="1:8" s="268" customFormat="1" ht="32.25" customHeight="1" x14ac:dyDescent="0.2">
      <c r="A67" s="52" t="s">
        <v>140</v>
      </c>
      <c r="B67" s="34"/>
      <c r="C67" s="34" t="s">
        <v>59</v>
      </c>
      <c r="D67" s="34" t="s">
        <v>201</v>
      </c>
      <c r="E67" s="34" t="s">
        <v>549</v>
      </c>
      <c r="F67" s="34" t="s">
        <v>141</v>
      </c>
      <c r="G67" s="383">
        <v>60</v>
      </c>
      <c r="H67" s="383">
        <v>60</v>
      </c>
    </row>
    <row r="68" spans="1:8" s="268" customFormat="1" ht="36.75" customHeight="1" x14ac:dyDescent="0.2">
      <c r="A68" s="38" t="s">
        <v>550</v>
      </c>
      <c r="B68" s="34"/>
      <c r="C68" s="34" t="s">
        <v>59</v>
      </c>
      <c r="D68" s="34" t="s">
        <v>201</v>
      </c>
      <c r="E68" s="34" t="s">
        <v>551</v>
      </c>
      <c r="F68" s="34"/>
      <c r="G68" s="411">
        <f>SUM(G69)</f>
        <v>460</v>
      </c>
      <c r="H68" s="411">
        <f>SUM(H69)</f>
        <v>460</v>
      </c>
    </row>
    <row r="69" spans="1:8" s="268" customFormat="1" ht="30" customHeight="1" x14ac:dyDescent="0.2">
      <c r="A69" s="38" t="s">
        <v>88</v>
      </c>
      <c r="B69" s="34"/>
      <c r="C69" s="34" t="s">
        <v>59</v>
      </c>
      <c r="D69" s="34" t="s">
        <v>201</v>
      </c>
      <c r="E69" s="34" t="s">
        <v>552</v>
      </c>
      <c r="F69" s="34"/>
      <c r="G69" s="383">
        <f>G71</f>
        <v>460</v>
      </c>
      <c r="H69" s="383">
        <f>H71</f>
        <v>460</v>
      </c>
    </row>
    <row r="70" spans="1:8" s="268" customFormat="1" ht="31.5" customHeight="1" x14ac:dyDescent="0.2">
      <c r="A70" s="31" t="s">
        <v>36</v>
      </c>
      <c r="B70" s="34"/>
      <c r="C70" s="34" t="s">
        <v>59</v>
      </c>
      <c r="D70" s="34" t="s">
        <v>201</v>
      </c>
      <c r="E70" s="34" t="s">
        <v>552</v>
      </c>
      <c r="F70" s="34" t="s">
        <v>139</v>
      </c>
      <c r="G70" s="383">
        <f>G71</f>
        <v>460</v>
      </c>
      <c r="H70" s="383">
        <f>H71</f>
        <v>460</v>
      </c>
    </row>
    <row r="71" spans="1:8" s="268" customFormat="1" ht="41.25" customHeight="1" x14ac:dyDescent="0.2">
      <c r="A71" s="52" t="s">
        <v>140</v>
      </c>
      <c r="B71" s="34"/>
      <c r="C71" s="34" t="s">
        <v>59</v>
      </c>
      <c r="D71" s="34" t="s">
        <v>201</v>
      </c>
      <c r="E71" s="34" t="s">
        <v>552</v>
      </c>
      <c r="F71" s="34" t="s">
        <v>141</v>
      </c>
      <c r="G71" s="383">
        <v>460</v>
      </c>
      <c r="H71" s="383">
        <v>460</v>
      </c>
    </row>
    <row r="72" spans="1:8" s="275" customFormat="1" ht="33.4" customHeight="1" x14ac:dyDescent="0.2">
      <c r="A72" s="21" t="s">
        <v>266</v>
      </c>
      <c r="B72" s="22"/>
      <c r="C72" s="22" t="s">
        <v>59</v>
      </c>
      <c r="D72" s="22" t="s">
        <v>267</v>
      </c>
      <c r="E72" s="22"/>
      <c r="F72" s="22"/>
      <c r="G72" s="401">
        <f t="shared" ref="G72:H74" si="1">G73</f>
        <v>2067.7999999999997</v>
      </c>
      <c r="H72" s="401">
        <f t="shared" si="1"/>
        <v>2135.6999999999998</v>
      </c>
    </row>
    <row r="73" spans="1:8" s="275" customFormat="1" ht="46.15" customHeight="1" x14ac:dyDescent="0.2">
      <c r="A73" s="48" t="s">
        <v>12</v>
      </c>
      <c r="B73" s="49"/>
      <c r="C73" s="49" t="s">
        <v>59</v>
      </c>
      <c r="D73" s="49" t="s">
        <v>267</v>
      </c>
      <c r="E73" s="49" t="s">
        <v>13</v>
      </c>
      <c r="F73" s="49"/>
      <c r="G73" s="410">
        <f t="shared" si="1"/>
        <v>2067.7999999999997</v>
      </c>
      <c r="H73" s="410">
        <f t="shared" si="1"/>
        <v>2135.6999999999998</v>
      </c>
    </row>
    <row r="74" spans="1:8" s="275" customFormat="1" ht="38.25" x14ac:dyDescent="0.2">
      <c r="A74" s="50" t="s">
        <v>270</v>
      </c>
      <c r="B74" s="51"/>
      <c r="C74" s="51" t="s">
        <v>59</v>
      </c>
      <c r="D74" s="51" t="s">
        <v>267</v>
      </c>
      <c r="E74" s="51" t="s">
        <v>15</v>
      </c>
      <c r="F74" s="51"/>
      <c r="G74" s="411">
        <f t="shared" si="1"/>
        <v>2067.7999999999997</v>
      </c>
      <c r="H74" s="411">
        <f t="shared" si="1"/>
        <v>2135.6999999999998</v>
      </c>
    </row>
    <row r="75" spans="1:8" s="275" customFormat="1" ht="21.75" customHeight="1" x14ac:dyDescent="0.2">
      <c r="A75" s="38" t="s">
        <v>16</v>
      </c>
      <c r="B75" s="51"/>
      <c r="C75" s="34" t="s">
        <v>59</v>
      </c>
      <c r="D75" s="34" t="s">
        <v>267</v>
      </c>
      <c r="E75" s="34" t="s">
        <v>17</v>
      </c>
      <c r="F75" s="51"/>
      <c r="G75" s="383">
        <f>SUM(G76+G81)</f>
        <v>2067.7999999999997</v>
      </c>
      <c r="H75" s="383">
        <f>SUM(H76+H81)</f>
        <v>2135.6999999999998</v>
      </c>
    </row>
    <row r="76" spans="1:8" s="275" customFormat="1" ht="58.5" customHeight="1" x14ac:dyDescent="0.2">
      <c r="A76" s="38" t="s">
        <v>264</v>
      </c>
      <c r="B76" s="34"/>
      <c r="C76" s="34" t="s">
        <v>59</v>
      </c>
      <c r="D76" s="34" t="s">
        <v>267</v>
      </c>
      <c r="E76" s="34" t="s">
        <v>265</v>
      </c>
      <c r="F76" s="34"/>
      <c r="G76" s="383">
        <f>G77+G79</f>
        <v>2057.1</v>
      </c>
      <c r="H76" s="383">
        <f>H77+H79</f>
        <v>2125</v>
      </c>
    </row>
    <row r="77" spans="1:8" s="275" customFormat="1" ht="63.75" x14ac:dyDescent="0.2">
      <c r="A77" s="205" t="s">
        <v>210</v>
      </c>
      <c r="B77" s="34"/>
      <c r="C77" s="34" t="s">
        <v>59</v>
      </c>
      <c r="D77" s="34" t="s">
        <v>267</v>
      </c>
      <c r="E77" s="34" t="s">
        <v>265</v>
      </c>
      <c r="F77" s="34" t="s">
        <v>146</v>
      </c>
      <c r="G77" s="383">
        <f>G78</f>
        <v>1996.048</v>
      </c>
      <c r="H77" s="383">
        <f>H78</f>
        <v>2063.9479999999999</v>
      </c>
    </row>
    <row r="78" spans="1:8" s="275" customFormat="1" ht="25.5" x14ac:dyDescent="0.2">
      <c r="A78" s="52" t="s">
        <v>147</v>
      </c>
      <c r="B78" s="34"/>
      <c r="C78" s="34" t="s">
        <v>59</v>
      </c>
      <c r="D78" s="34" t="s">
        <v>267</v>
      </c>
      <c r="E78" s="34" t="s">
        <v>265</v>
      </c>
      <c r="F78" s="34" t="s">
        <v>148</v>
      </c>
      <c r="G78" s="383">
        <v>1996.048</v>
      </c>
      <c r="H78" s="383">
        <v>2063.9479999999999</v>
      </c>
    </row>
    <row r="79" spans="1:8" s="275" customFormat="1" ht="25.5" x14ac:dyDescent="0.2">
      <c r="A79" s="38" t="s">
        <v>36</v>
      </c>
      <c r="B79" s="34"/>
      <c r="C79" s="34" t="s">
        <v>59</v>
      </c>
      <c r="D79" s="34" t="s">
        <v>267</v>
      </c>
      <c r="E79" s="34" t="s">
        <v>265</v>
      </c>
      <c r="F79" s="34" t="s">
        <v>139</v>
      </c>
      <c r="G79" s="383">
        <f>G80</f>
        <v>61.051999999999992</v>
      </c>
      <c r="H79" s="383">
        <f>H80</f>
        <v>61.051999999999992</v>
      </c>
    </row>
    <row r="80" spans="1:8" s="275" customFormat="1" ht="25.5" x14ac:dyDescent="0.2">
      <c r="A80" s="38" t="s">
        <v>140</v>
      </c>
      <c r="B80" s="34"/>
      <c r="C80" s="34" t="s">
        <v>59</v>
      </c>
      <c r="D80" s="34" t="s">
        <v>267</v>
      </c>
      <c r="E80" s="34" t="s">
        <v>265</v>
      </c>
      <c r="F80" s="34" t="s">
        <v>141</v>
      </c>
      <c r="G80" s="383">
        <f>50.352+10.7</f>
        <v>61.051999999999992</v>
      </c>
      <c r="H80" s="383">
        <f>50.352+10.7</f>
        <v>61.051999999999992</v>
      </c>
    </row>
    <row r="81" spans="1:8" s="275" customFormat="1" ht="51" x14ac:dyDescent="0.2">
      <c r="A81" s="205" t="s">
        <v>271</v>
      </c>
      <c r="B81" s="34"/>
      <c r="C81" s="34" t="s">
        <v>59</v>
      </c>
      <c r="D81" s="34" t="s">
        <v>267</v>
      </c>
      <c r="E81" s="34" t="s">
        <v>269</v>
      </c>
      <c r="F81" s="34"/>
      <c r="G81" s="383">
        <f>G82+G84</f>
        <v>10.7</v>
      </c>
      <c r="H81" s="383">
        <f>H82+H84</f>
        <v>10.7</v>
      </c>
    </row>
    <row r="82" spans="1:8" s="275" customFormat="1" ht="63.75" hidden="1" x14ac:dyDescent="0.2">
      <c r="A82" s="52" t="s">
        <v>210</v>
      </c>
      <c r="B82" s="34"/>
      <c r="C82" s="34" t="s">
        <v>59</v>
      </c>
      <c r="D82" s="34" t="s">
        <v>267</v>
      </c>
      <c r="E82" s="34" t="s">
        <v>269</v>
      </c>
      <c r="F82" s="34" t="s">
        <v>146</v>
      </c>
      <c r="G82" s="383">
        <f>G83</f>
        <v>0</v>
      </c>
      <c r="H82" s="383">
        <f>H83</f>
        <v>0</v>
      </c>
    </row>
    <row r="83" spans="1:8" s="275" customFormat="1" ht="25.5" hidden="1" x14ac:dyDescent="0.2">
      <c r="A83" s="38" t="s">
        <v>147</v>
      </c>
      <c r="B83" s="51"/>
      <c r="C83" s="34" t="s">
        <v>59</v>
      </c>
      <c r="D83" s="34" t="s">
        <v>267</v>
      </c>
      <c r="E83" s="34" t="s">
        <v>269</v>
      </c>
      <c r="F83" s="51" t="s">
        <v>148</v>
      </c>
      <c r="G83" s="383">
        <v>0</v>
      </c>
      <c r="H83" s="383">
        <v>0</v>
      </c>
    </row>
    <row r="84" spans="1:8" s="275" customFormat="1" ht="30" customHeight="1" x14ac:dyDescent="0.2">
      <c r="A84" s="38" t="s">
        <v>36</v>
      </c>
      <c r="B84" s="34"/>
      <c r="C84" s="34" t="s">
        <v>59</v>
      </c>
      <c r="D84" s="34" t="s">
        <v>267</v>
      </c>
      <c r="E84" s="34" t="s">
        <v>269</v>
      </c>
      <c r="F84" s="34" t="s">
        <v>139</v>
      </c>
      <c r="G84" s="383">
        <f>G85</f>
        <v>10.7</v>
      </c>
      <c r="H84" s="383">
        <f>H85</f>
        <v>10.7</v>
      </c>
    </row>
    <row r="85" spans="1:8" s="275" customFormat="1" ht="31.5" customHeight="1" x14ac:dyDescent="0.2">
      <c r="A85" s="205" t="s">
        <v>140</v>
      </c>
      <c r="B85" s="34"/>
      <c r="C85" s="34" t="s">
        <v>59</v>
      </c>
      <c r="D85" s="34" t="s">
        <v>267</v>
      </c>
      <c r="E85" s="34" t="s">
        <v>269</v>
      </c>
      <c r="F85" s="34" t="s">
        <v>141</v>
      </c>
      <c r="G85" s="383">
        <v>10.7</v>
      </c>
      <c r="H85" s="383">
        <v>10.7</v>
      </c>
    </row>
    <row r="86" spans="1:8" s="268" customFormat="1" ht="29.25" customHeight="1" x14ac:dyDescent="0.2">
      <c r="A86" s="21" t="s">
        <v>222</v>
      </c>
      <c r="B86" s="22"/>
      <c r="C86" s="22" t="s">
        <v>47</v>
      </c>
      <c r="D86" s="22"/>
      <c r="E86" s="22"/>
      <c r="F86" s="22"/>
      <c r="G86" s="401">
        <f>G87+G115</f>
        <v>14154.9558</v>
      </c>
      <c r="H86" s="401">
        <f>H87+H115</f>
        <v>2819.893</v>
      </c>
    </row>
    <row r="87" spans="1:8" s="268" customFormat="1" ht="31.5" customHeight="1" x14ac:dyDescent="0.2">
      <c r="A87" s="21" t="s">
        <v>92</v>
      </c>
      <c r="B87" s="22"/>
      <c r="C87" s="22" t="s">
        <v>47</v>
      </c>
      <c r="D87" s="22" t="s">
        <v>87</v>
      </c>
      <c r="E87" s="22"/>
      <c r="F87" s="22"/>
      <c r="G87" s="401">
        <f>G88</f>
        <v>13154.9558</v>
      </c>
      <c r="H87" s="401">
        <f>H88</f>
        <v>1819.893</v>
      </c>
    </row>
    <row r="88" spans="1:8" s="268" customFormat="1" ht="42.4" customHeight="1" x14ac:dyDescent="0.2">
      <c r="A88" s="262" t="s">
        <v>223</v>
      </c>
      <c r="B88" s="263"/>
      <c r="C88" s="263" t="s">
        <v>47</v>
      </c>
      <c r="D88" s="263" t="s">
        <v>87</v>
      </c>
      <c r="E88" s="263" t="s">
        <v>90</v>
      </c>
      <c r="F88" s="257"/>
      <c r="G88" s="410">
        <f>G89+G94</f>
        <v>13154.9558</v>
      </c>
      <c r="H88" s="410">
        <f>H89+H94</f>
        <v>1819.893</v>
      </c>
    </row>
    <row r="89" spans="1:8" s="268" customFormat="1" ht="33.4" customHeight="1" x14ac:dyDescent="0.2">
      <c r="A89" s="264" t="s">
        <v>526</v>
      </c>
      <c r="B89" s="265"/>
      <c r="C89" s="265" t="s">
        <v>47</v>
      </c>
      <c r="D89" s="265" t="s">
        <v>87</v>
      </c>
      <c r="E89" s="265" t="s">
        <v>553</v>
      </c>
      <c r="F89" s="265"/>
      <c r="G89" s="411">
        <f>G90</f>
        <v>1754.96</v>
      </c>
      <c r="H89" s="411">
        <f>H90</f>
        <v>1819.893</v>
      </c>
    </row>
    <row r="90" spans="1:8" s="268" customFormat="1" ht="77.25" customHeight="1" x14ac:dyDescent="0.2">
      <c r="A90" s="267" t="s">
        <v>554</v>
      </c>
      <c r="B90" s="257"/>
      <c r="C90" s="257" t="s">
        <v>47</v>
      </c>
      <c r="D90" s="257" t="s">
        <v>87</v>
      </c>
      <c r="E90" s="257" t="s">
        <v>555</v>
      </c>
      <c r="F90" s="257"/>
      <c r="G90" s="383">
        <f>G91</f>
        <v>1754.96</v>
      </c>
      <c r="H90" s="383">
        <f>H91</f>
        <v>1819.893</v>
      </c>
    </row>
    <row r="91" spans="1:8" s="268" customFormat="1" ht="33" customHeight="1" x14ac:dyDescent="0.2">
      <c r="A91" s="267" t="s">
        <v>91</v>
      </c>
      <c r="B91" s="257"/>
      <c r="C91" s="257" t="s">
        <v>47</v>
      </c>
      <c r="D91" s="257" t="s">
        <v>87</v>
      </c>
      <c r="E91" s="452" t="s">
        <v>556</v>
      </c>
      <c r="F91" s="257"/>
      <c r="G91" s="383">
        <v>1754.96</v>
      </c>
      <c r="H91" s="383">
        <v>1819.893</v>
      </c>
    </row>
    <row r="92" spans="1:8" s="268" customFormat="1" ht="28.5" customHeight="1" x14ac:dyDescent="0.2">
      <c r="A92" s="205" t="s">
        <v>36</v>
      </c>
      <c r="B92" s="257"/>
      <c r="C92" s="257" t="s">
        <v>47</v>
      </c>
      <c r="D92" s="257" t="s">
        <v>87</v>
      </c>
      <c r="E92" s="452" t="s">
        <v>556</v>
      </c>
      <c r="F92" s="257" t="s">
        <v>139</v>
      </c>
      <c r="G92" s="383">
        <f>G93</f>
        <v>1754.96</v>
      </c>
      <c r="H92" s="383">
        <f>H93</f>
        <v>1819.893</v>
      </c>
    </row>
    <row r="93" spans="1:8" s="268" customFormat="1" ht="36.75" customHeight="1" x14ac:dyDescent="0.2">
      <c r="A93" s="205" t="s">
        <v>140</v>
      </c>
      <c r="B93" s="257"/>
      <c r="C93" s="257" t="s">
        <v>47</v>
      </c>
      <c r="D93" s="257" t="s">
        <v>87</v>
      </c>
      <c r="E93" s="452" t="s">
        <v>556</v>
      </c>
      <c r="F93" s="257" t="s">
        <v>141</v>
      </c>
      <c r="G93" s="383">
        <v>1754.96</v>
      </c>
      <c r="H93" s="383">
        <v>1819.893</v>
      </c>
    </row>
    <row r="94" spans="1:8" s="268" customFormat="1" ht="36.75" customHeight="1" x14ac:dyDescent="0.2">
      <c r="A94" s="205" t="s">
        <v>560</v>
      </c>
      <c r="B94" s="452"/>
      <c r="C94" s="452" t="s">
        <v>47</v>
      </c>
      <c r="D94" s="452" t="s">
        <v>87</v>
      </c>
      <c r="E94" s="452" t="s">
        <v>561</v>
      </c>
      <c r="F94" s="452"/>
      <c r="G94" s="383">
        <f t="shared" ref="G94:H97" si="2">G95</f>
        <v>11399.995800000001</v>
      </c>
      <c r="H94" s="383">
        <f t="shared" si="2"/>
        <v>0</v>
      </c>
    </row>
    <row r="95" spans="1:8" s="268" customFormat="1" ht="36.75" customHeight="1" x14ac:dyDescent="0.2">
      <c r="A95" s="205" t="s">
        <v>562</v>
      </c>
      <c r="B95" s="452"/>
      <c r="C95" s="452" t="s">
        <v>47</v>
      </c>
      <c r="D95" s="452" t="s">
        <v>87</v>
      </c>
      <c r="E95" s="452" t="s">
        <v>563</v>
      </c>
      <c r="F95" s="452"/>
      <c r="G95" s="383">
        <f t="shared" si="2"/>
        <v>11399.995800000001</v>
      </c>
      <c r="H95" s="383">
        <f t="shared" si="2"/>
        <v>0</v>
      </c>
    </row>
    <row r="96" spans="1:8" s="268" customFormat="1" ht="55.5" customHeight="1" x14ac:dyDescent="0.2">
      <c r="A96" s="267" t="s">
        <v>564</v>
      </c>
      <c r="B96" s="257"/>
      <c r="C96" s="257" t="s">
        <v>47</v>
      </c>
      <c r="D96" s="257" t="s">
        <v>87</v>
      </c>
      <c r="E96" s="452" t="s">
        <v>565</v>
      </c>
      <c r="F96" s="257"/>
      <c r="G96" s="383">
        <f t="shared" si="2"/>
        <v>11399.995800000001</v>
      </c>
      <c r="H96" s="383">
        <f t="shared" si="2"/>
        <v>0</v>
      </c>
    </row>
    <row r="97" spans="1:8" s="268" customFormat="1" ht="31.5" customHeight="1" x14ac:dyDescent="0.2">
      <c r="A97" s="205" t="s">
        <v>36</v>
      </c>
      <c r="B97" s="257"/>
      <c r="C97" s="257" t="s">
        <v>47</v>
      </c>
      <c r="D97" s="257" t="s">
        <v>87</v>
      </c>
      <c r="E97" s="452" t="s">
        <v>565</v>
      </c>
      <c r="F97" s="257" t="s">
        <v>139</v>
      </c>
      <c r="G97" s="383">
        <f t="shared" si="2"/>
        <v>11399.995800000001</v>
      </c>
      <c r="H97" s="383">
        <f t="shared" si="2"/>
        <v>0</v>
      </c>
    </row>
    <row r="98" spans="1:8" s="268" customFormat="1" ht="36" customHeight="1" x14ac:dyDescent="0.2">
      <c r="A98" s="205" t="s">
        <v>140</v>
      </c>
      <c r="B98" s="257"/>
      <c r="C98" s="257" t="s">
        <v>47</v>
      </c>
      <c r="D98" s="257" t="s">
        <v>87</v>
      </c>
      <c r="E98" s="452" t="s">
        <v>565</v>
      </c>
      <c r="F98" s="257" t="s">
        <v>141</v>
      </c>
      <c r="G98" s="383">
        <v>11399.995800000001</v>
      </c>
      <c r="H98" s="383">
        <v>0</v>
      </c>
    </row>
    <row r="99" spans="1:8" s="268" customFormat="1" ht="34.5" hidden="1" customHeight="1" x14ac:dyDescent="0.2">
      <c r="A99" s="267" t="s">
        <v>95</v>
      </c>
      <c r="B99" s="257"/>
      <c r="C99" s="257" t="s">
        <v>47</v>
      </c>
      <c r="D99" s="257" t="s">
        <v>87</v>
      </c>
      <c r="E99" s="257" t="s">
        <v>96</v>
      </c>
      <c r="F99" s="257"/>
      <c r="G99" s="383">
        <f>G100</f>
        <v>0</v>
      </c>
      <c r="H99" s="383">
        <f>H100</f>
        <v>0</v>
      </c>
    </row>
    <row r="100" spans="1:8" s="268" customFormat="1" ht="0.75" hidden="1" customHeight="1" x14ac:dyDescent="0.2">
      <c r="A100" s="205" t="s">
        <v>36</v>
      </c>
      <c r="B100" s="257"/>
      <c r="C100" s="257" t="s">
        <v>47</v>
      </c>
      <c r="D100" s="257" t="s">
        <v>87</v>
      </c>
      <c r="E100" s="257" t="s">
        <v>96</v>
      </c>
      <c r="F100" s="257" t="s">
        <v>139</v>
      </c>
      <c r="G100" s="383">
        <f>G101</f>
        <v>0</v>
      </c>
      <c r="H100" s="383">
        <f>H101</f>
        <v>0</v>
      </c>
    </row>
    <row r="101" spans="1:8" s="268" customFormat="1" ht="37.5" hidden="1" customHeight="1" x14ac:dyDescent="0.2">
      <c r="A101" s="205" t="s">
        <v>140</v>
      </c>
      <c r="B101" s="257"/>
      <c r="C101" s="257" t="s">
        <v>47</v>
      </c>
      <c r="D101" s="257" t="s">
        <v>87</v>
      </c>
      <c r="E101" s="257" t="s">
        <v>96</v>
      </c>
      <c r="F101" s="257" t="s">
        <v>141</v>
      </c>
      <c r="G101" s="383">
        <v>0</v>
      </c>
      <c r="H101" s="383">
        <v>0</v>
      </c>
    </row>
    <row r="102" spans="1:8" s="275" customFormat="1" ht="45.75" hidden="1" customHeight="1" x14ac:dyDescent="0.2">
      <c r="A102" s="267" t="s">
        <v>98</v>
      </c>
      <c r="B102" s="257"/>
      <c r="C102" s="257" t="s">
        <v>47</v>
      </c>
      <c r="D102" s="257" t="s">
        <v>87</v>
      </c>
      <c r="E102" s="257" t="s">
        <v>97</v>
      </c>
      <c r="F102" s="257"/>
      <c r="G102" s="383">
        <f>G103</f>
        <v>0</v>
      </c>
      <c r="H102" s="383">
        <f>H103</f>
        <v>0</v>
      </c>
    </row>
    <row r="103" spans="1:8" s="275" customFormat="1" ht="49.5" hidden="1" customHeight="1" x14ac:dyDescent="0.2">
      <c r="A103" s="205" t="s">
        <v>36</v>
      </c>
      <c r="B103" s="257"/>
      <c r="C103" s="257" t="s">
        <v>47</v>
      </c>
      <c r="D103" s="257" t="s">
        <v>87</v>
      </c>
      <c r="E103" s="257" t="s">
        <v>97</v>
      </c>
      <c r="F103" s="257" t="s">
        <v>139</v>
      </c>
      <c r="G103" s="383">
        <f>G104</f>
        <v>0</v>
      </c>
      <c r="H103" s="383">
        <f>H104</f>
        <v>0</v>
      </c>
    </row>
    <row r="104" spans="1:8" s="275" customFormat="1" ht="39" hidden="1" customHeight="1" x14ac:dyDescent="0.2">
      <c r="A104" s="205" t="s">
        <v>140</v>
      </c>
      <c r="B104" s="257"/>
      <c r="C104" s="257" t="s">
        <v>47</v>
      </c>
      <c r="D104" s="257" t="s">
        <v>87</v>
      </c>
      <c r="E104" s="257" t="s">
        <v>97</v>
      </c>
      <c r="F104" s="257" t="s">
        <v>141</v>
      </c>
      <c r="G104" s="383">
        <v>0</v>
      </c>
      <c r="H104" s="383">
        <v>0</v>
      </c>
    </row>
    <row r="105" spans="1:8" s="268" customFormat="1" ht="39" hidden="1" customHeight="1" x14ac:dyDescent="0.2">
      <c r="A105" s="208" t="s">
        <v>276</v>
      </c>
      <c r="B105" s="265"/>
      <c r="C105" s="265" t="s">
        <v>47</v>
      </c>
      <c r="D105" s="265" t="s">
        <v>87</v>
      </c>
      <c r="E105" s="265" t="s">
        <v>99</v>
      </c>
      <c r="F105" s="260"/>
      <c r="G105" s="411">
        <f>G106</f>
        <v>0</v>
      </c>
      <c r="H105" s="411">
        <f>H106</f>
        <v>0</v>
      </c>
    </row>
    <row r="106" spans="1:8" s="268" customFormat="1" ht="37.5" hidden="1" customHeight="1" x14ac:dyDescent="0.2">
      <c r="A106" s="267" t="s">
        <v>100</v>
      </c>
      <c r="B106" s="257"/>
      <c r="C106" s="257" t="s">
        <v>47</v>
      </c>
      <c r="D106" s="257" t="s">
        <v>87</v>
      </c>
      <c r="E106" s="257" t="s">
        <v>101</v>
      </c>
      <c r="F106" s="263"/>
      <c r="G106" s="383">
        <f>G107</f>
        <v>0</v>
      </c>
      <c r="H106" s="383">
        <f>H107</f>
        <v>0</v>
      </c>
    </row>
    <row r="107" spans="1:8" s="268" customFormat="1" ht="39.75" hidden="1" customHeight="1" x14ac:dyDescent="0.2">
      <c r="A107" s="267" t="s">
        <v>102</v>
      </c>
      <c r="B107" s="257"/>
      <c r="C107" s="257" t="s">
        <v>47</v>
      </c>
      <c r="D107" s="257" t="s">
        <v>87</v>
      </c>
      <c r="E107" s="257" t="s">
        <v>103</v>
      </c>
      <c r="F107" s="263"/>
      <c r="G107" s="383">
        <f>SUM(G109)</f>
        <v>0</v>
      </c>
      <c r="H107" s="383">
        <f>SUM(H109)</f>
        <v>0</v>
      </c>
    </row>
    <row r="108" spans="1:8" s="268" customFormat="1" ht="36" hidden="1" customHeight="1" x14ac:dyDescent="0.2">
      <c r="A108" s="205" t="s">
        <v>36</v>
      </c>
      <c r="B108" s="257"/>
      <c r="C108" s="257" t="s">
        <v>47</v>
      </c>
      <c r="D108" s="257" t="s">
        <v>87</v>
      </c>
      <c r="E108" s="257" t="s">
        <v>103</v>
      </c>
      <c r="F108" s="257" t="s">
        <v>139</v>
      </c>
      <c r="G108" s="383">
        <f>G109</f>
        <v>0</v>
      </c>
      <c r="H108" s="383">
        <f>H109</f>
        <v>0</v>
      </c>
    </row>
    <row r="109" spans="1:8" s="268" customFormat="1" ht="36.75" hidden="1" customHeight="1" x14ac:dyDescent="0.2">
      <c r="A109" s="205" t="s">
        <v>140</v>
      </c>
      <c r="B109" s="257"/>
      <c r="C109" s="257" t="s">
        <v>47</v>
      </c>
      <c r="D109" s="257" t="s">
        <v>87</v>
      </c>
      <c r="E109" s="257" t="s">
        <v>103</v>
      </c>
      <c r="F109" s="257" t="s">
        <v>141</v>
      </c>
      <c r="G109" s="383">
        <v>0</v>
      </c>
      <c r="H109" s="383">
        <v>0</v>
      </c>
    </row>
    <row r="110" spans="1:8" s="268" customFormat="1" ht="37.5" hidden="1" customHeight="1" x14ac:dyDescent="0.2">
      <c r="A110" s="36" t="s">
        <v>124</v>
      </c>
      <c r="B110" s="263"/>
      <c r="C110" s="54" t="s">
        <v>47</v>
      </c>
      <c r="D110" s="54" t="s">
        <v>87</v>
      </c>
      <c r="E110" s="54" t="s">
        <v>125</v>
      </c>
      <c r="F110" s="54"/>
      <c r="G110" s="410">
        <f>SUM(G111)</f>
        <v>0</v>
      </c>
      <c r="H110" s="410">
        <f>SUM(H111)</f>
        <v>0</v>
      </c>
    </row>
    <row r="111" spans="1:8" s="268" customFormat="1" ht="31.5" hidden="1" customHeight="1" x14ac:dyDescent="0.2">
      <c r="A111" s="55" t="s">
        <v>126</v>
      </c>
      <c r="B111" s="265"/>
      <c r="C111" s="56" t="s">
        <v>47</v>
      </c>
      <c r="D111" s="56" t="s">
        <v>87</v>
      </c>
      <c r="E111" s="56" t="s">
        <v>127</v>
      </c>
      <c r="F111" s="56"/>
      <c r="G111" s="411">
        <f>G112</f>
        <v>0</v>
      </c>
      <c r="H111" s="411">
        <f>H112</f>
        <v>0</v>
      </c>
    </row>
    <row r="112" spans="1:8" s="268" customFormat="1" ht="34.5" hidden="1" customHeight="1" x14ac:dyDescent="0.2">
      <c r="A112" s="58" t="s">
        <v>128</v>
      </c>
      <c r="B112" s="257"/>
      <c r="C112" s="59" t="s">
        <v>47</v>
      </c>
      <c r="D112" s="59" t="s">
        <v>87</v>
      </c>
      <c r="E112" s="59" t="s">
        <v>129</v>
      </c>
      <c r="F112" s="59"/>
      <c r="G112" s="383">
        <f>SUM(G114)</f>
        <v>0</v>
      </c>
      <c r="H112" s="383">
        <f>SUM(H114)</f>
        <v>0</v>
      </c>
    </row>
    <row r="113" spans="1:8" s="268" customFormat="1" ht="25.5" hidden="1" customHeight="1" x14ac:dyDescent="0.2">
      <c r="A113" s="205" t="s">
        <v>36</v>
      </c>
      <c r="B113" s="257"/>
      <c r="C113" s="59" t="s">
        <v>47</v>
      </c>
      <c r="D113" s="59" t="s">
        <v>87</v>
      </c>
      <c r="E113" s="59" t="s">
        <v>129</v>
      </c>
      <c r="F113" s="257" t="s">
        <v>139</v>
      </c>
      <c r="G113" s="383">
        <f>G114</f>
        <v>0</v>
      </c>
      <c r="H113" s="383">
        <f>H114</f>
        <v>0</v>
      </c>
    </row>
    <row r="114" spans="1:8" s="268" customFormat="1" ht="20.25" hidden="1" customHeight="1" x14ac:dyDescent="0.2">
      <c r="A114" s="52" t="s">
        <v>140</v>
      </c>
      <c r="B114" s="257"/>
      <c r="C114" s="59" t="s">
        <v>47</v>
      </c>
      <c r="D114" s="59" t="s">
        <v>87</v>
      </c>
      <c r="E114" s="59" t="s">
        <v>129</v>
      </c>
      <c r="F114" s="257" t="s">
        <v>141</v>
      </c>
      <c r="G114" s="383">
        <v>0</v>
      </c>
      <c r="H114" s="383">
        <v>0</v>
      </c>
    </row>
    <row r="115" spans="1:8" s="268" customFormat="1" ht="33.75" customHeight="1" x14ac:dyDescent="0.2">
      <c r="A115" s="472" t="s">
        <v>46</v>
      </c>
      <c r="B115" s="471"/>
      <c r="C115" s="471" t="s">
        <v>47</v>
      </c>
      <c r="D115" s="471" t="s">
        <v>48</v>
      </c>
      <c r="E115" s="471"/>
      <c r="F115" s="471"/>
      <c r="G115" s="473">
        <f>G116+G126+G121</f>
        <v>1000</v>
      </c>
      <c r="H115" s="473">
        <f>H116+H126+H121</f>
        <v>1000</v>
      </c>
    </row>
    <row r="116" spans="1:8" s="258" customFormat="1" ht="43.5" hidden="1" customHeight="1" x14ac:dyDescent="0.15">
      <c r="A116" s="262" t="s">
        <v>467</v>
      </c>
      <c r="B116" s="263"/>
      <c r="C116" s="263" t="s">
        <v>47</v>
      </c>
      <c r="D116" s="263" t="s">
        <v>48</v>
      </c>
      <c r="E116" s="263" t="s">
        <v>468</v>
      </c>
      <c r="F116" s="263"/>
      <c r="G116" s="410">
        <f>G117</f>
        <v>0</v>
      </c>
      <c r="H116" s="410">
        <f>H117</f>
        <v>0</v>
      </c>
    </row>
    <row r="117" spans="1:8" s="268" customFormat="1" ht="63" hidden="1" customHeight="1" x14ac:dyDescent="0.2">
      <c r="A117" s="276" t="s">
        <v>469</v>
      </c>
      <c r="B117" s="277"/>
      <c r="C117" s="265" t="s">
        <v>47</v>
      </c>
      <c r="D117" s="265" t="s">
        <v>48</v>
      </c>
      <c r="E117" s="265" t="s">
        <v>470</v>
      </c>
      <c r="F117" s="260"/>
      <c r="G117" s="411">
        <f>G118</f>
        <v>0</v>
      </c>
      <c r="H117" s="411">
        <f>H118</f>
        <v>0</v>
      </c>
    </row>
    <row r="118" spans="1:8" s="268" customFormat="1" ht="59.25" hidden="1" customHeight="1" x14ac:dyDescent="0.2">
      <c r="A118" s="278" t="s">
        <v>471</v>
      </c>
      <c r="B118" s="279"/>
      <c r="C118" s="257" t="s">
        <v>47</v>
      </c>
      <c r="D118" s="257" t="s">
        <v>48</v>
      </c>
      <c r="E118" s="34" t="s">
        <v>472</v>
      </c>
      <c r="F118" s="49"/>
      <c r="G118" s="383">
        <f>SUM(G120)</f>
        <v>0</v>
      </c>
      <c r="H118" s="383">
        <f>SUM(H120)</f>
        <v>0</v>
      </c>
    </row>
    <row r="119" spans="1:8" s="268" customFormat="1" ht="27.75" hidden="1" customHeight="1" x14ac:dyDescent="0.2">
      <c r="A119" s="205" t="s">
        <v>473</v>
      </c>
      <c r="B119" s="279"/>
      <c r="C119" s="257" t="s">
        <v>47</v>
      </c>
      <c r="D119" s="257" t="s">
        <v>48</v>
      </c>
      <c r="E119" s="34" t="s">
        <v>472</v>
      </c>
      <c r="F119" s="34" t="s">
        <v>474</v>
      </c>
      <c r="G119" s="383">
        <v>0</v>
      </c>
      <c r="H119" s="383">
        <v>0</v>
      </c>
    </row>
    <row r="120" spans="1:8" s="268" customFormat="1" ht="27.75" hidden="1" customHeight="1" x14ac:dyDescent="0.2">
      <c r="A120" s="205" t="s">
        <v>475</v>
      </c>
      <c r="B120" s="279"/>
      <c r="C120" s="257" t="s">
        <v>47</v>
      </c>
      <c r="D120" s="257" t="s">
        <v>48</v>
      </c>
      <c r="E120" s="34" t="s">
        <v>472</v>
      </c>
      <c r="F120" s="34" t="s">
        <v>476</v>
      </c>
      <c r="G120" s="383">
        <v>0</v>
      </c>
      <c r="H120" s="383">
        <v>0</v>
      </c>
    </row>
    <row r="121" spans="1:8" s="268" customFormat="1" ht="49.5" hidden="1" customHeight="1" x14ac:dyDescent="0.2">
      <c r="A121" s="262" t="s">
        <v>442</v>
      </c>
      <c r="B121" s="263"/>
      <c r="C121" s="263" t="s">
        <v>47</v>
      </c>
      <c r="D121" s="263" t="s">
        <v>48</v>
      </c>
      <c r="E121" s="263" t="s">
        <v>437</v>
      </c>
      <c r="F121" s="263"/>
      <c r="G121" s="410">
        <f>G122</f>
        <v>0</v>
      </c>
      <c r="H121" s="410">
        <v>0</v>
      </c>
    </row>
    <row r="122" spans="1:8" s="268" customFormat="1" ht="46.5" hidden="1" customHeight="1" x14ac:dyDescent="0.2">
      <c r="A122" s="278" t="s">
        <v>438</v>
      </c>
      <c r="B122" s="279"/>
      <c r="C122" s="257" t="s">
        <v>47</v>
      </c>
      <c r="D122" s="257" t="s">
        <v>48</v>
      </c>
      <c r="E122" s="257" t="s">
        <v>439</v>
      </c>
      <c r="F122" s="263"/>
      <c r="G122" s="383">
        <f>G123</f>
        <v>0</v>
      </c>
      <c r="H122" s="383">
        <v>0</v>
      </c>
    </row>
    <row r="123" spans="1:8" s="268" customFormat="1" ht="27.75" hidden="1" customHeight="1" x14ac:dyDescent="0.2">
      <c r="A123" s="278" t="s">
        <v>441</v>
      </c>
      <c r="B123" s="279"/>
      <c r="C123" s="257" t="s">
        <v>47</v>
      </c>
      <c r="D123" s="257" t="s">
        <v>48</v>
      </c>
      <c r="E123" s="34" t="s">
        <v>440</v>
      </c>
      <c r="F123" s="49"/>
      <c r="G123" s="383">
        <f>G124</f>
        <v>0</v>
      </c>
      <c r="H123" s="383">
        <v>0</v>
      </c>
    </row>
    <row r="124" spans="1:8" s="268" customFormat="1" ht="27.75" hidden="1" customHeight="1" x14ac:dyDescent="0.2">
      <c r="A124" s="205" t="s">
        <v>36</v>
      </c>
      <c r="B124" s="279"/>
      <c r="C124" s="257" t="s">
        <v>47</v>
      </c>
      <c r="D124" s="257" t="s">
        <v>48</v>
      </c>
      <c r="E124" s="34" t="s">
        <v>440</v>
      </c>
      <c r="F124" s="34" t="s">
        <v>139</v>
      </c>
      <c r="G124" s="383">
        <f>G125</f>
        <v>0</v>
      </c>
      <c r="H124" s="383">
        <v>0</v>
      </c>
    </row>
    <row r="125" spans="1:8" s="268" customFormat="1" ht="10.5" hidden="1" customHeight="1" x14ac:dyDescent="0.2">
      <c r="A125" s="205" t="s">
        <v>140</v>
      </c>
      <c r="B125" s="279"/>
      <c r="C125" s="257" t="s">
        <v>47</v>
      </c>
      <c r="D125" s="257" t="s">
        <v>48</v>
      </c>
      <c r="E125" s="34" t="s">
        <v>440</v>
      </c>
      <c r="F125" s="34" t="s">
        <v>141</v>
      </c>
      <c r="G125" s="383">
        <v>0</v>
      </c>
      <c r="H125" s="383">
        <v>0</v>
      </c>
    </row>
    <row r="126" spans="1:8" s="268" customFormat="1" ht="45.6" customHeight="1" x14ac:dyDescent="0.2">
      <c r="A126" s="36" t="s">
        <v>215</v>
      </c>
      <c r="B126" s="263"/>
      <c r="C126" s="263" t="s">
        <v>47</v>
      </c>
      <c r="D126" s="263" t="s">
        <v>48</v>
      </c>
      <c r="E126" s="263" t="s">
        <v>172</v>
      </c>
      <c r="F126" s="263"/>
      <c r="G126" s="410">
        <f>G127</f>
        <v>1000</v>
      </c>
      <c r="H126" s="410">
        <f>H127</f>
        <v>1000</v>
      </c>
    </row>
    <row r="127" spans="1:8" s="268" customFormat="1" ht="30" customHeight="1" x14ac:dyDescent="0.2">
      <c r="A127" s="55" t="s">
        <v>16</v>
      </c>
      <c r="B127" s="265"/>
      <c r="C127" s="265" t="s">
        <v>47</v>
      </c>
      <c r="D127" s="265" t="s">
        <v>48</v>
      </c>
      <c r="E127" s="265" t="s">
        <v>173</v>
      </c>
      <c r="F127" s="265"/>
      <c r="G127" s="411">
        <f>G128</f>
        <v>1000</v>
      </c>
      <c r="H127" s="411">
        <f>H128</f>
        <v>1000</v>
      </c>
    </row>
    <row r="128" spans="1:8" s="268" customFormat="1" ht="28.5" customHeight="1" x14ac:dyDescent="0.2">
      <c r="A128" s="58" t="s">
        <v>16</v>
      </c>
      <c r="B128" s="263"/>
      <c r="C128" s="257" t="s">
        <v>47</v>
      </c>
      <c r="D128" s="257" t="s">
        <v>48</v>
      </c>
      <c r="E128" s="257" t="s">
        <v>174</v>
      </c>
      <c r="F128" s="263"/>
      <c r="G128" s="383">
        <f>G129+G132+G135</f>
        <v>1000</v>
      </c>
      <c r="H128" s="383">
        <f>H129+H132+H135</f>
        <v>1000</v>
      </c>
    </row>
    <row r="129" spans="1:8" s="268" customFormat="1" ht="30" customHeight="1" x14ac:dyDescent="0.2">
      <c r="A129" s="267" t="s">
        <v>183</v>
      </c>
      <c r="B129" s="257"/>
      <c r="C129" s="257" t="s">
        <v>47</v>
      </c>
      <c r="D129" s="257" t="s">
        <v>48</v>
      </c>
      <c r="E129" s="257" t="s">
        <v>184</v>
      </c>
      <c r="F129" s="263"/>
      <c r="G129" s="383">
        <f>G131</f>
        <v>200</v>
      </c>
      <c r="H129" s="383">
        <f>H131</f>
        <v>200</v>
      </c>
    </row>
    <row r="130" spans="1:8" s="268" customFormat="1" ht="30" customHeight="1" x14ac:dyDescent="0.2">
      <c r="A130" s="205" t="s">
        <v>36</v>
      </c>
      <c r="B130" s="257"/>
      <c r="C130" s="257" t="s">
        <v>47</v>
      </c>
      <c r="D130" s="257" t="s">
        <v>48</v>
      </c>
      <c r="E130" s="257" t="s">
        <v>184</v>
      </c>
      <c r="F130" s="257" t="s">
        <v>139</v>
      </c>
      <c r="G130" s="383">
        <f>G131</f>
        <v>200</v>
      </c>
      <c r="H130" s="383">
        <f>H131</f>
        <v>200</v>
      </c>
    </row>
    <row r="131" spans="1:8" s="268" customFormat="1" ht="27" customHeight="1" x14ac:dyDescent="0.2">
      <c r="A131" s="205" t="s">
        <v>140</v>
      </c>
      <c r="B131" s="257"/>
      <c r="C131" s="257" t="s">
        <v>47</v>
      </c>
      <c r="D131" s="257" t="s">
        <v>48</v>
      </c>
      <c r="E131" s="257" t="s">
        <v>184</v>
      </c>
      <c r="F131" s="257" t="s">
        <v>141</v>
      </c>
      <c r="G131" s="383">
        <v>200</v>
      </c>
      <c r="H131" s="383">
        <v>200</v>
      </c>
    </row>
    <row r="132" spans="1:8" s="268" customFormat="1" ht="23.85" customHeight="1" x14ac:dyDescent="0.2">
      <c r="A132" s="267" t="s">
        <v>185</v>
      </c>
      <c r="B132" s="257"/>
      <c r="C132" s="257" t="s">
        <v>47</v>
      </c>
      <c r="D132" s="257" t="s">
        <v>48</v>
      </c>
      <c r="E132" s="257" t="s">
        <v>186</v>
      </c>
      <c r="F132" s="257"/>
      <c r="G132" s="383">
        <f>G134</f>
        <v>400</v>
      </c>
      <c r="H132" s="383">
        <f>H134</f>
        <v>400</v>
      </c>
    </row>
    <row r="133" spans="1:8" s="268" customFormat="1" ht="25.5" x14ac:dyDescent="0.2">
      <c r="A133" s="205" t="s">
        <v>36</v>
      </c>
      <c r="B133" s="257"/>
      <c r="C133" s="257" t="s">
        <v>47</v>
      </c>
      <c r="D133" s="257" t="s">
        <v>48</v>
      </c>
      <c r="E133" s="257" t="s">
        <v>186</v>
      </c>
      <c r="F133" s="257" t="s">
        <v>139</v>
      </c>
      <c r="G133" s="383">
        <f>G134</f>
        <v>400</v>
      </c>
      <c r="H133" s="383">
        <f>H134</f>
        <v>400</v>
      </c>
    </row>
    <row r="134" spans="1:8" s="268" customFormat="1" ht="24.75" customHeight="1" x14ac:dyDescent="0.2">
      <c r="A134" s="205" t="s">
        <v>140</v>
      </c>
      <c r="B134" s="257"/>
      <c r="C134" s="257" t="s">
        <v>47</v>
      </c>
      <c r="D134" s="257" t="s">
        <v>48</v>
      </c>
      <c r="E134" s="257" t="s">
        <v>186</v>
      </c>
      <c r="F134" s="257" t="s">
        <v>141</v>
      </c>
      <c r="G134" s="383">
        <v>400</v>
      </c>
      <c r="H134" s="383">
        <v>400</v>
      </c>
    </row>
    <row r="135" spans="1:8" s="268" customFormat="1" ht="27" customHeight="1" x14ac:dyDescent="0.2">
      <c r="A135" s="267" t="s">
        <v>187</v>
      </c>
      <c r="B135" s="257"/>
      <c r="C135" s="257" t="s">
        <v>47</v>
      </c>
      <c r="D135" s="257" t="s">
        <v>48</v>
      </c>
      <c r="E135" s="257" t="s">
        <v>188</v>
      </c>
      <c r="F135" s="257"/>
      <c r="G135" s="383">
        <f>SUM(G137:G137)</f>
        <v>400</v>
      </c>
      <c r="H135" s="383">
        <f>SUM(H137:H137)</f>
        <v>400</v>
      </c>
    </row>
    <row r="136" spans="1:8" s="268" customFormat="1" ht="25.5" customHeight="1" x14ac:dyDescent="0.2">
      <c r="A136" s="205" t="s">
        <v>36</v>
      </c>
      <c r="B136" s="257"/>
      <c r="C136" s="257" t="s">
        <v>47</v>
      </c>
      <c r="D136" s="257" t="s">
        <v>48</v>
      </c>
      <c r="E136" s="257" t="s">
        <v>188</v>
      </c>
      <c r="F136" s="257" t="s">
        <v>139</v>
      </c>
      <c r="G136" s="383">
        <f>G137</f>
        <v>400</v>
      </c>
      <c r="H136" s="383">
        <f>H137</f>
        <v>400</v>
      </c>
    </row>
    <row r="137" spans="1:8" s="268" customFormat="1" ht="26.25" customHeight="1" x14ac:dyDescent="0.2">
      <c r="A137" s="205" t="s">
        <v>140</v>
      </c>
      <c r="B137" s="257"/>
      <c r="C137" s="257" t="s">
        <v>47</v>
      </c>
      <c r="D137" s="257" t="s">
        <v>48</v>
      </c>
      <c r="E137" s="257" t="s">
        <v>188</v>
      </c>
      <c r="F137" s="257" t="s">
        <v>141</v>
      </c>
      <c r="G137" s="383">
        <v>400</v>
      </c>
      <c r="H137" s="383">
        <v>400</v>
      </c>
    </row>
    <row r="138" spans="1:8" s="274" customFormat="1" ht="26.25" customHeight="1" x14ac:dyDescent="0.2">
      <c r="A138" s="21" t="s">
        <v>224</v>
      </c>
      <c r="B138" s="22"/>
      <c r="C138" s="22" t="s">
        <v>111</v>
      </c>
      <c r="D138" s="22"/>
      <c r="E138" s="22"/>
      <c r="F138" s="22"/>
      <c r="G138" s="401">
        <f>G139+G160+G184</f>
        <v>29809.797999999999</v>
      </c>
      <c r="H138" s="401">
        <f>H139+H160+H184</f>
        <v>29976.657999999999</v>
      </c>
    </row>
    <row r="139" spans="1:8" s="280" customFormat="1" ht="28.5" customHeight="1" x14ac:dyDescent="0.2">
      <c r="A139" s="21" t="s">
        <v>191</v>
      </c>
      <c r="B139" s="22"/>
      <c r="C139" s="22" t="s">
        <v>111</v>
      </c>
      <c r="D139" s="22" t="s">
        <v>35</v>
      </c>
      <c r="E139" s="22"/>
      <c r="F139" s="22"/>
      <c r="G139" s="401">
        <f>G151+G140</f>
        <v>3585.2</v>
      </c>
      <c r="H139" s="401">
        <f>H151+H140</f>
        <v>3318</v>
      </c>
    </row>
    <row r="140" spans="1:8" ht="38.25" hidden="1" x14ac:dyDescent="0.2">
      <c r="A140" s="206" t="s">
        <v>275</v>
      </c>
      <c r="B140" s="260"/>
      <c r="C140" s="263" t="s">
        <v>111</v>
      </c>
      <c r="D140" s="263" t="s">
        <v>35</v>
      </c>
      <c r="E140" s="263" t="s">
        <v>49</v>
      </c>
      <c r="F140" s="260"/>
      <c r="G140" s="410">
        <f>G141+G146</f>
        <v>0</v>
      </c>
      <c r="H140" s="410">
        <f>H141+H146</f>
        <v>0</v>
      </c>
    </row>
    <row r="141" spans="1:8" ht="63.75" hidden="1" x14ac:dyDescent="0.2">
      <c r="A141" s="264" t="s">
        <v>50</v>
      </c>
      <c r="B141" s="260"/>
      <c r="C141" s="257" t="s">
        <v>111</v>
      </c>
      <c r="D141" s="257" t="s">
        <v>35</v>
      </c>
      <c r="E141" s="265" t="s">
        <v>51</v>
      </c>
      <c r="F141" s="260"/>
      <c r="G141" s="411">
        <f>G143</f>
        <v>0</v>
      </c>
      <c r="H141" s="411">
        <f>H143</f>
        <v>0</v>
      </c>
    </row>
    <row r="142" spans="1:8" ht="63.75" hidden="1" x14ac:dyDescent="0.2">
      <c r="A142" s="267" t="s">
        <v>251</v>
      </c>
      <c r="B142" s="260"/>
      <c r="C142" s="257" t="s">
        <v>111</v>
      </c>
      <c r="D142" s="257" t="s">
        <v>35</v>
      </c>
      <c r="E142" s="257" t="s">
        <v>53</v>
      </c>
      <c r="F142" s="257"/>
      <c r="G142" s="383">
        <f t="shared" ref="G142:H144" si="3">G143</f>
        <v>0</v>
      </c>
      <c r="H142" s="383">
        <f t="shared" si="3"/>
        <v>0</v>
      </c>
    </row>
    <row r="143" spans="1:8" ht="40.15" hidden="1" customHeight="1" x14ac:dyDescent="0.2">
      <c r="A143" s="267" t="s">
        <v>54</v>
      </c>
      <c r="B143" s="257"/>
      <c r="C143" s="257" t="s">
        <v>111</v>
      </c>
      <c r="D143" s="257" t="s">
        <v>35</v>
      </c>
      <c r="E143" s="257" t="s">
        <v>55</v>
      </c>
      <c r="F143" s="257"/>
      <c r="G143" s="383">
        <f t="shared" si="3"/>
        <v>0</v>
      </c>
      <c r="H143" s="383">
        <f t="shared" si="3"/>
        <v>0</v>
      </c>
    </row>
    <row r="144" spans="1:8" hidden="1" x14ac:dyDescent="0.2">
      <c r="A144" s="67" t="s">
        <v>56</v>
      </c>
      <c r="B144" s="257"/>
      <c r="C144" s="257" t="s">
        <v>111</v>
      </c>
      <c r="D144" s="257" t="s">
        <v>35</v>
      </c>
      <c r="E144" s="257" t="s">
        <v>55</v>
      </c>
      <c r="F144" s="257" t="s">
        <v>198</v>
      </c>
      <c r="G144" s="383">
        <f t="shared" si="3"/>
        <v>0</v>
      </c>
      <c r="H144" s="383">
        <f t="shared" si="3"/>
        <v>0</v>
      </c>
    </row>
    <row r="145" spans="1:8" ht="25.5" hidden="1" x14ac:dyDescent="0.2">
      <c r="A145" s="67" t="s">
        <v>57</v>
      </c>
      <c r="B145" s="257"/>
      <c r="C145" s="257" t="s">
        <v>111</v>
      </c>
      <c r="D145" s="257" t="s">
        <v>35</v>
      </c>
      <c r="E145" s="257" t="s">
        <v>55</v>
      </c>
      <c r="F145" s="257" t="s">
        <v>199</v>
      </c>
      <c r="G145" s="383">
        <v>0</v>
      </c>
      <c r="H145" s="383">
        <v>0</v>
      </c>
    </row>
    <row r="146" spans="1:8" ht="89.25" hidden="1" x14ac:dyDescent="0.2">
      <c r="A146" s="264" t="s">
        <v>60</v>
      </c>
      <c r="B146" s="265"/>
      <c r="C146" s="265" t="s">
        <v>111</v>
      </c>
      <c r="D146" s="265" t="s">
        <v>35</v>
      </c>
      <c r="E146" s="265" t="s">
        <v>61</v>
      </c>
      <c r="F146" s="265"/>
      <c r="G146" s="411">
        <f t="shared" ref="G146:H149" si="4">G147</f>
        <v>0</v>
      </c>
      <c r="H146" s="411">
        <f t="shared" si="4"/>
        <v>0</v>
      </c>
    </row>
    <row r="147" spans="1:8" ht="25.5" hidden="1" x14ac:dyDescent="0.2">
      <c r="A147" s="281" t="s">
        <v>62</v>
      </c>
      <c r="B147" s="257"/>
      <c r="C147" s="257" t="s">
        <v>111</v>
      </c>
      <c r="D147" s="257" t="s">
        <v>35</v>
      </c>
      <c r="E147" s="257" t="s">
        <v>63</v>
      </c>
      <c r="F147" s="257"/>
      <c r="G147" s="383">
        <f t="shared" si="4"/>
        <v>0</v>
      </c>
      <c r="H147" s="383">
        <f t="shared" si="4"/>
        <v>0</v>
      </c>
    </row>
    <row r="148" spans="1:8" ht="38.25" hidden="1" x14ac:dyDescent="0.2">
      <c r="A148" s="282" t="s">
        <v>64</v>
      </c>
      <c r="B148" s="257"/>
      <c r="C148" s="257" t="s">
        <v>111</v>
      </c>
      <c r="D148" s="257" t="s">
        <v>35</v>
      </c>
      <c r="E148" s="257" t="s">
        <v>65</v>
      </c>
      <c r="F148" s="257"/>
      <c r="G148" s="383">
        <f t="shared" si="4"/>
        <v>0</v>
      </c>
      <c r="H148" s="383">
        <f t="shared" si="4"/>
        <v>0</v>
      </c>
    </row>
    <row r="149" spans="1:8" hidden="1" x14ac:dyDescent="0.2">
      <c r="A149" s="205" t="s">
        <v>56</v>
      </c>
      <c r="B149" s="257"/>
      <c r="C149" s="257" t="s">
        <v>111</v>
      </c>
      <c r="D149" s="257" t="s">
        <v>35</v>
      </c>
      <c r="E149" s="257" t="s">
        <v>65</v>
      </c>
      <c r="F149" s="257" t="s">
        <v>198</v>
      </c>
      <c r="G149" s="383">
        <f t="shared" si="4"/>
        <v>0</v>
      </c>
      <c r="H149" s="383">
        <f t="shared" si="4"/>
        <v>0</v>
      </c>
    </row>
    <row r="150" spans="1:8" ht="25.5" hidden="1" x14ac:dyDescent="0.2">
      <c r="A150" s="205" t="s">
        <v>238</v>
      </c>
      <c r="B150" s="257"/>
      <c r="C150" s="257" t="s">
        <v>111</v>
      </c>
      <c r="D150" s="257" t="s">
        <v>35</v>
      </c>
      <c r="E150" s="257" t="s">
        <v>65</v>
      </c>
      <c r="F150" s="257" t="s">
        <v>199</v>
      </c>
      <c r="G150" s="383">
        <v>0</v>
      </c>
      <c r="H150" s="383">
        <v>0</v>
      </c>
    </row>
    <row r="151" spans="1:8" s="283" customFormat="1" ht="38.25" x14ac:dyDescent="0.2">
      <c r="A151" s="36" t="s">
        <v>215</v>
      </c>
      <c r="B151" s="263"/>
      <c r="C151" s="263" t="s">
        <v>111</v>
      </c>
      <c r="D151" s="263" t="s">
        <v>35</v>
      </c>
      <c r="E151" s="263" t="s">
        <v>172</v>
      </c>
      <c r="F151" s="263"/>
      <c r="G151" s="410">
        <f>G152</f>
        <v>3585.2</v>
      </c>
      <c r="H151" s="410">
        <f>H152</f>
        <v>3318</v>
      </c>
    </row>
    <row r="152" spans="1:8" s="283" customFormat="1" ht="19.149999999999999" customHeight="1" x14ac:dyDescent="0.2">
      <c r="A152" s="55" t="s">
        <v>16</v>
      </c>
      <c r="B152" s="265"/>
      <c r="C152" s="265" t="s">
        <v>111</v>
      </c>
      <c r="D152" s="265" t="s">
        <v>35</v>
      </c>
      <c r="E152" s="265" t="s">
        <v>173</v>
      </c>
      <c r="F152" s="265"/>
      <c r="G152" s="411">
        <f>SUM(G153)</f>
        <v>3585.2</v>
      </c>
      <c r="H152" s="411">
        <f>SUM(H153)</f>
        <v>3318</v>
      </c>
    </row>
    <row r="153" spans="1:8" s="283" customFormat="1" ht="20.45" customHeight="1" x14ac:dyDescent="0.2">
      <c r="A153" s="58" t="s">
        <v>16</v>
      </c>
      <c r="B153" s="257"/>
      <c r="C153" s="257" t="s">
        <v>111</v>
      </c>
      <c r="D153" s="257" t="s">
        <v>35</v>
      </c>
      <c r="E153" s="257" t="s">
        <v>174</v>
      </c>
      <c r="F153" s="257"/>
      <c r="G153" s="383">
        <f>SUM(G154+G157)</f>
        <v>3585.2</v>
      </c>
      <c r="H153" s="383">
        <f>SUM(H154+H157)</f>
        <v>3318</v>
      </c>
    </row>
    <row r="154" spans="1:8" s="283" customFormat="1" ht="19.7" customHeight="1" x14ac:dyDescent="0.2">
      <c r="A154" s="267" t="s">
        <v>192</v>
      </c>
      <c r="B154" s="257"/>
      <c r="C154" s="257" t="s">
        <v>111</v>
      </c>
      <c r="D154" s="257" t="s">
        <v>35</v>
      </c>
      <c r="E154" s="257" t="s">
        <v>193</v>
      </c>
      <c r="F154" s="257"/>
      <c r="G154" s="383">
        <f>G156</f>
        <v>673</v>
      </c>
      <c r="H154" s="383">
        <f>H156</f>
        <v>730.3</v>
      </c>
    </row>
    <row r="155" spans="1:8" s="283" customFormat="1" ht="25.5" x14ac:dyDescent="0.2">
      <c r="A155" s="205" t="s">
        <v>36</v>
      </c>
      <c r="B155" s="257"/>
      <c r="C155" s="257" t="s">
        <v>111</v>
      </c>
      <c r="D155" s="257" t="s">
        <v>35</v>
      </c>
      <c r="E155" s="257" t="s">
        <v>193</v>
      </c>
      <c r="F155" s="257" t="s">
        <v>139</v>
      </c>
      <c r="G155" s="383">
        <f>G156</f>
        <v>673</v>
      </c>
      <c r="H155" s="383">
        <f>H156</f>
        <v>730.3</v>
      </c>
    </row>
    <row r="156" spans="1:8" s="283" customFormat="1" ht="25.5" x14ac:dyDescent="0.2">
      <c r="A156" s="205" t="s">
        <v>140</v>
      </c>
      <c r="B156" s="257"/>
      <c r="C156" s="257" t="s">
        <v>111</v>
      </c>
      <c r="D156" s="257" t="s">
        <v>35</v>
      </c>
      <c r="E156" s="257" t="s">
        <v>193</v>
      </c>
      <c r="F156" s="257" t="s">
        <v>141</v>
      </c>
      <c r="G156" s="383">
        <v>673</v>
      </c>
      <c r="H156" s="383">
        <v>730.3</v>
      </c>
    </row>
    <row r="157" spans="1:8" s="283" customFormat="1" ht="25.5" x14ac:dyDescent="0.2">
      <c r="A157" s="267" t="s">
        <v>225</v>
      </c>
      <c r="B157" s="257"/>
      <c r="C157" s="257" t="s">
        <v>111</v>
      </c>
      <c r="D157" s="257" t="s">
        <v>35</v>
      </c>
      <c r="E157" s="257" t="s">
        <v>190</v>
      </c>
      <c r="F157" s="257"/>
      <c r="G157" s="383">
        <f>SUM(G159)</f>
        <v>2912.2</v>
      </c>
      <c r="H157" s="383">
        <f>SUM(H159)</f>
        <v>2587.6999999999998</v>
      </c>
    </row>
    <row r="158" spans="1:8" s="283" customFormat="1" ht="25.5" x14ac:dyDescent="0.2">
      <c r="A158" s="205" t="s">
        <v>36</v>
      </c>
      <c r="B158" s="257"/>
      <c r="C158" s="257" t="s">
        <v>111</v>
      </c>
      <c r="D158" s="257" t="s">
        <v>35</v>
      </c>
      <c r="E158" s="257" t="s">
        <v>190</v>
      </c>
      <c r="F158" s="257" t="s">
        <v>139</v>
      </c>
      <c r="G158" s="383">
        <f>G159</f>
        <v>2912.2</v>
      </c>
      <c r="H158" s="383">
        <f>H159</f>
        <v>2587.6999999999998</v>
      </c>
    </row>
    <row r="159" spans="1:8" s="283" customFormat="1" ht="25.5" x14ac:dyDescent="0.2">
      <c r="A159" s="205" t="s">
        <v>140</v>
      </c>
      <c r="B159" s="257"/>
      <c r="C159" s="257" t="s">
        <v>111</v>
      </c>
      <c r="D159" s="257" t="s">
        <v>35</v>
      </c>
      <c r="E159" s="257" t="s">
        <v>190</v>
      </c>
      <c r="F159" s="257" t="s">
        <v>141</v>
      </c>
      <c r="G159" s="383">
        <f>2959.2-47</f>
        <v>2912.2</v>
      </c>
      <c r="H159" s="383">
        <f>1101+1486.7</f>
        <v>2587.6999999999998</v>
      </c>
    </row>
    <row r="160" spans="1:8" s="280" customFormat="1" ht="26.25" customHeight="1" x14ac:dyDescent="0.2">
      <c r="A160" s="21" t="s">
        <v>110</v>
      </c>
      <c r="B160" s="22"/>
      <c r="C160" s="22" t="s">
        <v>111</v>
      </c>
      <c r="D160" s="22" t="s">
        <v>112</v>
      </c>
      <c r="E160" s="22"/>
      <c r="F160" s="22"/>
      <c r="G160" s="401">
        <f>G161+G178+G170</f>
        <v>394.01600000000002</v>
      </c>
      <c r="H160" s="401">
        <f>H161+H178+H170</f>
        <v>394.01600000000002</v>
      </c>
    </row>
    <row r="161" spans="1:8" s="280" customFormat="1" ht="48.95" customHeight="1" x14ac:dyDescent="0.2">
      <c r="A161" s="18" t="s">
        <v>226</v>
      </c>
      <c r="B161" s="19"/>
      <c r="C161" s="19" t="s">
        <v>111</v>
      </c>
      <c r="D161" s="19" t="s">
        <v>112</v>
      </c>
      <c r="E161" s="19" t="s">
        <v>105</v>
      </c>
      <c r="F161" s="19"/>
      <c r="G161" s="410">
        <f>G162</f>
        <v>394.01600000000002</v>
      </c>
      <c r="H161" s="410">
        <f>H162</f>
        <v>394.01600000000002</v>
      </c>
    </row>
    <row r="162" spans="1:8" s="280" customFormat="1" ht="28.5" customHeight="1" x14ac:dyDescent="0.2">
      <c r="A162" s="27" t="s">
        <v>526</v>
      </c>
      <c r="B162" s="25"/>
      <c r="C162" s="28" t="s">
        <v>111</v>
      </c>
      <c r="D162" s="28" t="s">
        <v>112</v>
      </c>
      <c r="E162" s="28" t="s">
        <v>568</v>
      </c>
      <c r="F162" s="25"/>
      <c r="G162" s="411">
        <f>G163+G167</f>
        <v>394.01600000000002</v>
      </c>
      <c r="H162" s="411">
        <f>H163</f>
        <v>394.01600000000002</v>
      </c>
    </row>
    <row r="163" spans="1:8" s="280" customFormat="1" ht="30.75" customHeight="1" x14ac:dyDescent="0.2">
      <c r="A163" s="29" t="s">
        <v>566</v>
      </c>
      <c r="B163" s="451"/>
      <c r="C163" s="451" t="s">
        <v>111</v>
      </c>
      <c r="D163" s="451" t="s">
        <v>112</v>
      </c>
      <c r="E163" s="451" t="s">
        <v>567</v>
      </c>
      <c r="F163" s="19"/>
      <c r="G163" s="383">
        <f>G166</f>
        <v>394.01600000000002</v>
      </c>
      <c r="H163" s="383">
        <f>H166</f>
        <v>394.01600000000002</v>
      </c>
    </row>
    <row r="164" spans="1:8" s="280" customFormat="1" ht="36.75" customHeight="1" x14ac:dyDescent="0.2">
      <c r="A164" s="29" t="s">
        <v>113</v>
      </c>
      <c r="B164" s="451"/>
      <c r="C164" s="451" t="s">
        <v>111</v>
      </c>
      <c r="D164" s="451" t="s">
        <v>112</v>
      </c>
      <c r="E164" s="451" t="s">
        <v>569</v>
      </c>
      <c r="F164" s="451"/>
      <c r="G164" s="383">
        <v>394.01600000000002</v>
      </c>
      <c r="H164" s="383">
        <v>394.01600000000002</v>
      </c>
    </row>
    <row r="165" spans="1:8" s="280" customFormat="1" ht="36.75" customHeight="1" x14ac:dyDescent="0.2">
      <c r="A165" s="31" t="s">
        <v>36</v>
      </c>
      <c r="B165" s="451"/>
      <c r="C165" s="451" t="s">
        <v>111</v>
      </c>
      <c r="D165" s="451" t="s">
        <v>112</v>
      </c>
      <c r="E165" s="451" t="s">
        <v>569</v>
      </c>
      <c r="F165" s="451" t="s">
        <v>139</v>
      </c>
      <c r="G165" s="383">
        <f>G166</f>
        <v>394.01600000000002</v>
      </c>
      <c r="H165" s="383">
        <f>H166</f>
        <v>394.01600000000002</v>
      </c>
    </row>
    <row r="166" spans="1:8" s="280" customFormat="1" ht="37.5" customHeight="1" x14ac:dyDescent="0.2">
      <c r="A166" s="31" t="s">
        <v>140</v>
      </c>
      <c r="B166" s="451"/>
      <c r="C166" s="451" t="s">
        <v>111</v>
      </c>
      <c r="D166" s="451" t="s">
        <v>112</v>
      </c>
      <c r="E166" s="451" t="s">
        <v>569</v>
      </c>
      <c r="F166" s="451" t="s">
        <v>141</v>
      </c>
      <c r="G166" s="383">
        <v>394.01600000000002</v>
      </c>
      <c r="H166" s="383">
        <v>394.01600000000002</v>
      </c>
    </row>
    <row r="167" spans="1:8" s="280" customFormat="1" ht="25.5" hidden="1" x14ac:dyDescent="0.2">
      <c r="A167" s="31" t="s">
        <v>108</v>
      </c>
      <c r="B167" s="19"/>
      <c r="C167" s="451" t="s">
        <v>111</v>
      </c>
      <c r="D167" s="451" t="s">
        <v>112</v>
      </c>
      <c r="E167" s="451" t="s">
        <v>301</v>
      </c>
      <c r="F167" s="451" t="s">
        <v>227</v>
      </c>
      <c r="G167" s="383">
        <f>G168</f>
        <v>0</v>
      </c>
      <c r="H167" s="383">
        <v>0</v>
      </c>
    </row>
    <row r="168" spans="1:8" s="280" customFormat="1" hidden="1" x14ac:dyDescent="0.2">
      <c r="A168" s="31" t="s">
        <v>109</v>
      </c>
      <c r="B168" s="19"/>
      <c r="C168" s="451" t="s">
        <v>111</v>
      </c>
      <c r="D168" s="451" t="s">
        <v>112</v>
      </c>
      <c r="E168" s="451" t="s">
        <v>301</v>
      </c>
      <c r="F168" s="451" t="s">
        <v>228</v>
      </c>
      <c r="G168" s="383">
        <f>G169</f>
        <v>0</v>
      </c>
      <c r="H168" s="383">
        <v>0</v>
      </c>
    </row>
    <row r="169" spans="1:8" s="280" customFormat="1" hidden="1" x14ac:dyDescent="0.2">
      <c r="A169" s="29" t="s">
        <v>566</v>
      </c>
      <c r="B169" s="451"/>
      <c r="C169" s="451" t="s">
        <v>111</v>
      </c>
      <c r="D169" s="451" t="s">
        <v>112</v>
      </c>
      <c r="E169" s="451" t="s">
        <v>567</v>
      </c>
      <c r="F169" s="451"/>
      <c r="G169" s="383">
        <v>0</v>
      </c>
      <c r="H169" s="383">
        <v>0</v>
      </c>
    </row>
    <row r="170" spans="1:8" s="280" customFormat="1" hidden="1" x14ac:dyDescent="0.2">
      <c r="A170" s="29" t="s">
        <v>113</v>
      </c>
      <c r="B170" s="451"/>
      <c r="C170" s="451" t="s">
        <v>111</v>
      </c>
      <c r="D170" s="451" t="s">
        <v>112</v>
      </c>
      <c r="E170" s="451" t="s">
        <v>569</v>
      </c>
      <c r="F170" s="451"/>
      <c r="G170" s="410">
        <f>SUM(G171)</f>
        <v>0</v>
      </c>
      <c r="H170" s="410">
        <f>SUM(H171)</f>
        <v>0</v>
      </c>
    </row>
    <row r="171" spans="1:8" s="280" customFormat="1" ht="25.5" hidden="1" x14ac:dyDescent="0.2">
      <c r="A171" s="31" t="s">
        <v>36</v>
      </c>
      <c r="B171" s="451"/>
      <c r="C171" s="451" t="s">
        <v>111</v>
      </c>
      <c r="D171" s="451" t="s">
        <v>112</v>
      </c>
      <c r="E171" s="451" t="s">
        <v>569</v>
      </c>
      <c r="F171" s="451" t="s">
        <v>139</v>
      </c>
      <c r="G171" s="411">
        <f>G172+G175</f>
        <v>0</v>
      </c>
      <c r="H171" s="411">
        <f>H172+H175</f>
        <v>0</v>
      </c>
    </row>
    <row r="172" spans="1:8" s="280" customFormat="1" ht="0.75" hidden="1" customHeight="1" x14ac:dyDescent="0.2">
      <c r="A172" s="31" t="s">
        <v>140</v>
      </c>
      <c r="B172" s="451"/>
      <c r="C172" s="451" t="s">
        <v>111</v>
      </c>
      <c r="D172" s="451" t="s">
        <v>112</v>
      </c>
      <c r="E172" s="451" t="s">
        <v>569</v>
      </c>
      <c r="F172" s="451" t="s">
        <v>141</v>
      </c>
      <c r="G172" s="411">
        <f>G173</f>
        <v>0</v>
      </c>
      <c r="H172" s="411">
        <f>H173</f>
        <v>0</v>
      </c>
    </row>
    <row r="173" spans="1:8" s="280" customFormat="1" ht="31.9" hidden="1" customHeight="1" x14ac:dyDescent="0.2">
      <c r="A173" s="205" t="s">
        <v>229</v>
      </c>
      <c r="B173" s="257"/>
      <c r="C173" s="257" t="s">
        <v>111</v>
      </c>
      <c r="D173" s="257" t="s">
        <v>112</v>
      </c>
      <c r="E173" s="257" t="s">
        <v>135</v>
      </c>
      <c r="F173" s="257" t="s">
        <v>227</v>
      </c>
      <c r="G173" s="383">
        <f>G174</f>
        <v>0</v>
      </c>
      <c r="H173" s="383">
        <f>H174</f>
        <v>0</v>
      </c>
    </row>
    <row r="174" spans="1:8" s="280" customFormat="1" ht="22.5" hidden="1" customHeight="1" x14ac:dyDescent="0.2">
      <c r="A174" s="205" t="s">
        <v>230</v>
      </c>
      <c r="B174" s="257"/>
      <c r="C174" s="257" t="s">
        <v>111</v>
      </c>
      <c r="D174" s="257" t="s">
        <v>112</v>
      </c>
      <c r="E174" s="257" t="s">
        <v>135</v>
      </c>
      <c r="F174" s="257" t="s">
        <v>228</v>
      </c>
      <c r="G174" s="383"/>
      <c r="H174" s="383">
        <v>0</v>
      </c>
    </row>
    <row r="175" spans="1:8" s="280" customFormat="1" ht="25.5" hidden="1" x14ac:dyDescent="0.2">
      <c r="A175" s="267" t="s">
        <v>134</v>
      </c>
      <c r="B175" s="257"/>
      <c r="C175" s="257" t="s">
        <v>111</v>
      </c>
      <c r="D175" s="257" t="s">
        <v>112</v>
      </c>
      <c r="E175" s="257" t="s">
        <v>135</v>
      </c>
      <c r="F175" s="257"/>
      <c r="G175" s="383">
        <f>SUM(G177)</f>
        <v>0</v>
      </c>
      <c r="H175" s="383">
        <f>SUM(H177)</f>
        <v>0</v>
      </c>
    </row>
    <row r="176" spans="1:8" s="280" customFormat="1" ht="25.5" hidden="1" x14ac:dyDescent="0.2">
      <c r="A176" s="205" t="s">
        <v>229</v>
      </c>
      <c r="B176" s="257"/>
      <c r="C176" s="257" t="s">
        <v>111</v>
      </c>
      <c r="D176" s="257" t="s">
        <v>112</v>
      </c>
      <c r="E176" s="257" t="s">
        <v>135</v>
      </c>
      <c r="F176" s="257" t="s">
        <v>227</v>
      </c>
      <c r="G176" s="383">
        <f>G177</f>
        <v>0</v>
      </c>
      <c r="H176" s="383">
        <f>H177</f>
        <v>0</v>
      </c>
    </row>
    <row r="177" spans="1:8" s="280" customFormat="1" hidden="1" x14ac:dyDescent="0.2">
      <c r="A177" s="205" t="s">
        <v>230</v>
      </c>
      <c r="B177" s="257"/>
      <c r="C177" s="257" t="s">
        <v>111</v>
      </c>
      <c r="D177" s="257" t="s">
        <v>112</v>
      </c>
      <c r="E177" s="257" t="s">
        <v>135</v>
      </c>
      <c r="F177" s="257" t="s">
        <v>228</v>
      </c>
      <c r="G177" s="383">
        <v>0</v>
      </c>
      <c r="H177" s="383">
        <v>0</v>
      </c>
    </row>
    <row r="178" spans="1:8" s="280" customFormat="1" ht="45" hidden="1" customHeight="1" x14ac:dyDescent="0.2">
      <c r="A178" s="36" t="s">
        <v>215</v>
      </c>
      <c r="B178" s="257"/>
      <c r="C178" s="263" t="s">
        <v>111</v>
      </c>
      <c r="D178" s="263" t="s">
        <v>112</v>
      </c>
      <c r="E178" s="263" t="s">
        <v>172</v>
      </c>
      <c r="F178" s="263"/>
      <c r="G178" s="410">
        <f t="shared" ref="G178:H180" si="5">G179</f>
        <v>0</v>
      </c>
      <c r="H178" s="410">
        <f t="shared" si="5"/>
        <v>0</v>
      </c>
    </row>
    <row r="179" spans="1:8" s="280" customFormat="1" hidden="1" x14ac:dyDescent="0.2">
      <c r="A179" s="55" t="s">
        <v>16</v>
      </c>
      <c r="B179" s="265"/>
      <c r="C179" s="265" t="s">
        <v>111</v>
      </c>
      <c r="D179" s="265" t="s">
        <v>112</v>
      </c>
      <c r="E179" s="265" t="s">
        <v>173</v>
      </c>
      <c r="F179" s="265"/>
      <c r="G179" s="411">
        <f t="shared" si="5"/>
        <v>0</v>
      </c>
      <c r="H179" s="411">
        <f t="shared" si="5"/>
        <v>0</v>
      </c>
    </row>
    <row r="180" spans="1:8" s="280" customFormat="1" hidden="1" x14ac:dyDescent="0.2">
      <c r="A180" s="58" t="s">
        <v>16</v>
      </c>
      <c r="B180" s="257"/>
      <c r="C180" s="257" t="s">
        <v>111</v>
      </c>
      <c r="D180" s="257" t="s">
        <v>112</v>
      </c>
      <c r="E180" s="257" t="s">
        <v>174</v>
      </c>
      <c r="F180" s="257"/>
      <c r="G180" s="383">
        <f t="shared" si="5"/>
        <v>0</v>
      </c>
      <c r="H180" s="383">
        <f t="shared" si="5"/>
        <v>0</v>
      </c>
    </row>
    <row r="181" spans="1:8" s="280" customFormat="1" ht="38.25" hidden="1" x14ac:dyDescent="0.2">
      <c r="A181" s="58" t="s">
        <v>194</v>
      </c>
      <c r="B181" s="257"/>
      <c r="C181" s="257" t="s">
        <v>111</v>
      </c>
      <c r="D181" s="257" t="s">
        <v>112</v>
      </c>
      <c r="E181" s="257" t="s">
        <v>195</v>
      </c>
      <c r="F181" s="257"/>
      <c r="G181" s="383">
        <f>SUM(G183)</f>
        <v>0</v>
      </c>
      <c r="H181" s="383">
        <f>SUM(H183)</f>
        <v>0</v>
      </c>
    </row>
    <row r="182" spans="1:8" s="280" customFormat="1" ht="25.5" hidden="1" x14ac:dyDescent="0.2">
      <c r="A182" s="205" t="s">
        <v>36</v>
      </c>
      <c r="B182" s="257"/>
      <c r="C182" s="257" t="s">
        <v>111</v>
      </c>
      <c r="D182" s="257" t="s">
        <v>112</v>
      </c>
      <c r="E182" s="257" t="s">
        <v>195</v>
      </c>
      <c r="F182" s="257" t="s">
        <v>139</v>
      </c>
      <c r="G182" s="383">
        <f>G183</f>
        <v>0</v>
      </c>
      <c r="H182" s="383">
        <f>H183</f>
        <v>0</v>
      </c>
    </row>
    <row r="183" spans="1:8" s="280" customFormat="1" ht="23.25" hidden="1" customHeight="1" x14ac:dyDescent="0.2">
      <c r="A183" s="205" t="s">
        <v>140</v>
      </c>
      <c r="B183" s="257"/>
      <c r="C183" s="257" t="s">
        <v>111</v>
      </c>
      <c r="D183" s="257" t="s">
        <v>112</v>
      </c>
      <c r="E183" s="257" t="s">
        <v>195</v>
      </c>
      <c r="F183" s="257" t="s">
        <v>141</v>
      </c>
      <c r="G183" s="383">
        <v>0</v>
      </c>
      <c r="H183" s="383">
        <v>0</v>
      </c>
    </row>
    <row r="184" spans="1:8" s="280" customFormat="1" ht="31.5" customHeight="1" x14ac:dyDescent="0.2">
      <c r="A184" s="21" t="s">
        <v>119</v>
      </c>
      <c r="B184" s="22"/>
      <c r="C184" s="471" t="s">
        <v>111</v>
      </c>
      <c r="D184" s="471" t="s">
        <v>59</v>
      </c>
      <c r="E184" s="22"/>
      <c r="F184" s="23"/>
      <c r="G184" s="401">
        <f>G185+G191+G197+G203+G209</f>
        <v>25830.581999999999</v>
      </c>
      <c r="H184" s="401">
        <f>H185+H191+H197+H203+H209</f>
        <v>26264.642</v>
      </c>
    </row>
    <row r="185" spans="1:8" s="280" customFormat="1" ht="42.75" customHeight="1" x14ac:dyDescent="0.2">
      <c r="A185" s="262" t="s">
        <v>232</v>
      </c>
      <c r="B185" s="263"/>
      <c r="C185" s="263" t="s">
        <v>111</v>
      </c>
      <c r="D185" s="263" t="s">
        <v>59</v>
      </c>
      <c r="E185" s="263" t="s">
        <v>115</v>
      </c>
      <c r="F185" s="263"/>
      <c r="G185" s="410">
        <f t="shared" ref="G185:H189" si="6">G186</f>
        <v>24587.781999999999</v>
      </c>
      <c r="H185" s="410">
        <f t="shared" si="6"/>
        <v>25040.642</v>
      </c>
    </row>
    <row r="186" spans="1:8" s="280" customFormat="1" ht="33.75" customHeight="1" x14ac:dyDescent="0.2">
      <c r="A186" s="264" t="s">
        <v>526</v>
      </c>
      <c r="B186" s="265"/>
      <c r="C186" s="265" t="s">
        <v>111</v>
      </c>
      <c r="D186" s="265" t="s">
        <v>59</v>
      </c>
      <c r="E186" s="265" t="s">
        <v>570</v>
      </c>
      <c r="F186" s="265"/>
      <c r="G186" s="411">
        <f t="shared" ref="G186:H188" si="7">G187</f>
        <v>24587.781999999999</v>
      </c>
      <c r="H186" s="411">
        <f t="shared" si="7"/>
        <v>25040.642</v>
      </c>
    </row>
    <row r="187" spans="1:8" s="280" customFormat="1" ht="48.95" customHeight="1" x14ac:dyDescent="0.2">
      <c r="A187" s="29" t="s">
        <v>571</v>
      </c>
      <c r="B187" s="451"/>
      <c r="C187" s="451" t="s">
        <v>111</v>
      </c>
      <c r="D187" s="451" t="s">
        <v>59</v>
      </c>
      <c r="E187" s="451" t="s">
        <v>572</v>
      </c>
      <c r="F187" s="265"/>
      <c r="G187" s="411">
        <f t="shared" si="7"/>
        <v>24587.781999999999</v>
      </c>
      <c r="H187" s="411">
        <f t="shared" si="7"/>
        <v>25040.642</v>
      </c>
    </row>
    <row r="188" spans="1:8" s="280" customFormat="1" ht="48.95" customHeight="1" x14ac:dyDescent="0.2">
      <c r="A188" s="29" t="s">
        <v>118</v>
      </c>
      <c r="B188" s="451"/>
      <c r="C188" s="451" t="s">
        <v>111</v>
      </c>
      <c r="D188" s="451" t="s">
        <v>59</v>
      </c>
      <c r="E188" s="451" t="s">
        <v>573</v>
      </c>
      <c r="F188" s="265"/>
      <c r="G188" s="411">
        <f t="shared" si="7"/>
        <v>24587.781999999999</v>
      </c>
      <c r="H188" s="411">
        <f t="shared" si="7"/>
        <v>25040.642</v>
      </c>
    </row>
    <row r="189" spans="1:8" s="280" customFormat="1" ht="30.6" customHeight="1" x14ac:dyDescent="0.2">
      <c r="A189" s="205" t="s">
        <v>36</v>
      </c>
      <c r="B189" s="257"/>
      <c r="C189" s="257" t="s">
        <v>111</v>
      </c>
      <c r="D189" s="257" t="s">
        <v>59</v>
      </c>
      <c r="E189" s="451" t="s">
        <v>573</v>
      </c>
      <c r="F189" s="257" t="s">
        <v>139</v>
      </c>
      <c r="G189" s="383">
        <f t="shared" si="6"/>
        <v>24587.781999999999</v>
      </c>
      <c r="H189" s="383">
        <f t="shared" si="6"/>
        <v>25040.642</v>
      </c>
    </row>
    <row r="190" spans="1:8" s="280" customFormat="1" ht="30.6" customHeight="1" x14ac:dyDescent="0.2">
      <c r="A190" s="205" t="s">
        <v>140</v>
      </c>
      <c r="B190" s="257"/>
      <c r="C190" s="257" t="s">
        <v>111</v>
      </c>
      <c r="D190" s="257" t="s">
        <v>59</v>
      </c>
      <c r="E190" s="451" t="s">
        <v>573</v>
      </c>
      <c r="F190" s="257" t="s">
        <v>141</v>
      </c>
      <c r="G190" s="383">
        <f>22714.902+1872.88</f>
        <v>24587.781999999999</v>
      </c>
      <c r="H190" s="383">
        <f>19532.571+3671.482+1836.589</f>
        <v>25040.642</v>
      </c>
    </row>
    <row r="191" spans="1:8" s="280" customFormat="1" ht="46.15" customHeight="1" x14ac:dyDescent="0.2">
      <c r="A191" s="262" t="s">
        <v>231</v>
      </c>
      <c r="B191" s="260"/>
      <c r="C191" s="263" t="s">
        <v>111</v>
      </c>
      <c r="D191" s="263" t="s">
        <v>59</v>
      </c>
      <c r="E191" s="263" t="s">
        <v>121</v>
      </c>
      <c r="F191" s="265"/>
      <c r="G191" s="410">
        <f>G192</f>
        <v>100</v>
      </c>
      <c r="H191" s="410">
        <f>H192</f>
        <v>100</v>
      </c>
    </row>
    <row r="192" spans="1:8" s="280" customFormat="1" ht="31.5" customHeight="1" x14ac:dyDescent="0.2">
      <c r="A192" s="456" t="s">
        <v>526</v>
      </c>
      <c r="B192" s="25"/>
      <c r="C192" s="28" t="s">
        <v>111</v>
      </c>
      <c r="D192" s="28" t="s">
        <v>59</v>
      </c>
      <c r="E192" s="455" t="s">
        <v>581</v>
      </c>
      <c r="F192" s="28"/>
      <c r="G192" s="411">
        <f>SUM(G193)</f>
        <v>100</v>
      </c>
      <c r="H192" s="411">
        <f>SUM(H193)</f>
        <v>100</v>
      </c>
    </row>
    <row r="193" spans="1:8" s="280" customFormat="1" ht="37.5" customHeight="1" x14ac:dyDescent="0.2">
      <c r="A193" s="456" t="s">
        <v>580</v>
      </c>
      <c r="B193" s="25"/>
      <c r="C193" s="451" t="s">
        <v>111</v>
      </c>
      <c r="D193" s="451" t="s">
        <v>59</v>
      </c>
      <c r="E193" s="455" t="s">
        <v>582</v>
      </c>
      <c r="F193" s="28"/>
      <c r="G193" s="383">
        <f>G196</f>
        <v>100</v>
      </c>
      <c r="H193" s="383">
        <f>H196</f>
        <v>100</v>
      </c>
    </row>
    <row r="194" spans="1:8" s="280" customFormat="1" ht="30" customHeight="1" x14ac:dyDescent="0.2">
      <c r="A194" s="150" t="s">
        <v>122</v>
      </c>
      <c r="B194" s="25"/>
      <c r="C194" s="451" t="s">
        <v>111</v>
      </c>
      <c r="D194" s="451" t="s">
        <v>59</v>
      </c>
      <c r="E194" s="455" t="s">
        <v>583</v>
      </c>
      <c r="F194" s="28"/>
      <c r="G194" s="383">
        <v>100</v>
      </c>
      <c r="H194" s="383">
        <v>100</v>
      </c>
    </row>
    <row r="195" spans="1:8" s="280" customFormat="1" ht="33" customHeight="1" x14ac:dyDescent="0.2">
      <c r="A195" s="31" t="s">
        <v>36</v>
      </c>
      <c r="B195" s="25"/>
      <c r="C195" s="451" t="s">
        <v>111</v>
      </c>
      <c r="D195" s="451" t="s">
        <v>59</v>
      </c>
      <c r="E195" s="455" t="s">
        <v>583</v>
      </c>
      <c r="F195" s="451" t="s">
        <v>139</v>
      </c>
      <c r="G195" s="383">
        <f>G196</f>
        <v>100</v>
      </c>
      <c r="H195" s="383">
        <f>H196</f>
        <v>100</v>
      </c>
    </row>
    <row r="196" spans="1:8" s="280" customFormat="1" ht="29.25" customHeight="1" x14ac:dyDescent="0.2">
      <c r="A196" s="31" t="s">
        <v>140</v>
      </c>
      <c r="B196" s="25"/>
      <c r="C196" s="451" t="s">
        <v>111</v>
      </c>
      <c r="D196" s="451" t="s">
        <v>59</v>
      </c>
      <c r="E196" s="455" t="s">
        <v>583</v>
      </c>
      <c r="F196" s="451" t="s">
        <v>141</v>
      </c>
      <c r="G196" s="383">
        <v>100</v>
      </c>
      <c r="H196" s="383">
        <v>100</v>
      </c>
    </row>
    <row r="197" spans="1:8" s="280" customFormat="1" ht="63.75" x14ac:dyDescent="0.2">
      <c r="A197" s="201" t="s">
        <v>416</v>
      </c>
      <c r="B197" s="260"/>
      <c r="C197" s="263" t="s">
        <v>111</v>
      </c>
      <c r="D197" s="263" t="s">
        <v>59</v>
      </c>
      <c r="E197" s="203" t="s">
        <v>415</v>
      </c>
      <c r="F197" s="257"/>
      <c r="G197" s="410">
        <v>80</v>
      </c>
      <c r="H197" s="410">
        <v>80</v>
      </c>
    </row>
    <row r="198" spans="1:8" s="280" customFormat="1" ht="39" customHeight="1" x14ac:dyDescent="0.2">
      <c r="A198" s="456" t="s">
        <v>526</v>
      </c>
      <c r="B198" s="28"/>
      <c r="C198" s="451" t="s">
        <v>111</v>
      </c>
      <c r="D198" s="451" t="s">
        <v>59</v>
      </c>
      <c r="E198" s="455" t="s">
        <v>584</v>
      </c>
      <c r="F198" s="451"/>
      <c r="G198" s="383">
        <v>80</v>
      </c>
      <c r="H198" s="383">
        <v>80</v>
      </c>
    </row>
    <row r="199" spans="1:8" s="280" customFormat="1" ht="36.75" customHeight="1" x14ac:dyDescent="0.2">
      <c r="A199" s="459" t="s">
        <v>576</v>
      </c>
      <c r="B199" s="28"/>
      <c r="C199" s="451" t="s">
        <v>111</v>
      </c>
      <c r="D199" s="451" t="s">
        <v>59</v>
      </c>
      <c r="E199" s="458" t="s">
        <v>585</v>
      </c>
      <c r="F199" s="451"/>
      <c r="G199" s="383">
        <v>80</v>
      </c>
      <c r="H199" s="383">
        <v>80</v>
      </c>
    </row>
    <row r="200" spans="1:8" s="280" customFormat="1" ht="32.25" customHeight="1" x14ac:dyDescent="0.2">
      <c r="A200" s="460" t="s">
        <v>586</v>
      </c>
      <c r="B200" s="28"/>
      <c r="C200" s="451" t="s">
        <v>111</v>
      </c>
      <c r="D200" s="451" t="s">
        <v>59</v>
      </c>
      <c r="E200" s="458" t="s">
        <v>587</v>
      </c>
      <c r="F200" s="451"/>
      <c r="G200" s="383">
        <v>80</v>
      </c>
      <c r="H200" s="383">
        <v>80</v>
      </c>
    </row>
    <row r="201" spans="1:8" s="280" customFormat="1" ht="25.5" x14ac:dyDescent="0.2">
      <c r="A201" s="202" t="s">
        <v>36</v>
      </c>
      <c r="B201" s="25"/>
      <c r="C201" s="451" t="s">
        <v>111</v>
      </c>
      <c r="D201" s="451" t="s">
        <v>59</v>
      </c>
      <c r="E201" s="455" t="s">
        <v>587</v>
      </c>
      <c r="F201" s="451" t="s">
        <v>139</v>
      </c>
      <c r="G201" s="383">
        <v>80</v>
      </c>
      <c r="H201" s="383">
        <v>80</v>
      </c>
    </row>
    <row r="202" spans="1:8" s="280" customFormat="1" ht="25.5" x14ac:dyDescent="0.2">
      <c r="A202" s="202" t="s">
        <v>37</v>
      </c>
      <c r="B202" s="25"/>
      <c r="C202" s="451" t="s">
        <v>111</v>
      </c>
      <c r="D202" s="451" t="s">
        <v>59</v>
      </c>
      <c r="E202" s="455" t="s">
        <v>587</v>
      </c>
      <c r="F202" s="451" t="s">
        <v>141</v>
      </c>
      <c r="G202" s="383">
        <v>80</v>
      </c>
      <c r="H202" s="383">
        <v>80</v>
      </c>
    </row>
    <row r="203" spans="1:8" s="280" customFormat="1" ht="38.25" x14ac:dyDescent="0.2">
      <c r="A203" s="201" t="s">
        <v>414</v>
      </c>
      <c r="B203" s="260"/>
      <c r="C203" s="263" t="s">
        <v>111</v>
      </c>
      <c r="D203" s="263" t="s">
        <v>59</v>
      </c>
      <c r="E203" s="203" t="s">
        <v>413</v>
      </c>
      <c r="F203" s="257"/>
      <c r="G203" s="410">
        <f t="shared" ref="G203:H207" si="8">G204</f>
        <v>62.8</v>
      </c>
      <c r="H203" s="410">
        <f t="shared" si="8"/>
        <v>44</v>
      </c>
    </row>
    <row r="204" spans="1:8" s="280" customFormat="1" ht="28.5" customHeight="1" x14ac:dyDescent="0.2">
      <c r="A204" s="456" t="s">
        <v>560</v>
      </c>
      <c r="B204" s="25"/>
      <c r="C204" s="451" t="s">
        <v>111</v>
      </c>
      <c r="D204" s="451" t="s">
        <v>59</v>
      </c>
      <c r="E204" s="455" t="s">
        <v>590</v>
      </c>
      <c r="F204" s="451"/>
      <c r="G204" s="383">
        <f>G206</f>
        <v>62.8</v>
      </c>
      <c r="H204" s="383">
        <f>H206</f>
        <v>44</v>
      </c>
    </row>
    <row r="205" spans="1:8" s="280" customFormat="1" ht="33" customHeight="1" x14ac:dyDescent="0.2">
      <c r="A205" s="456" t="s">
        <v>588</v>
      </c>
      <c r="B205" s="25"/>
      <c r="C205" s="451" t="s">
        <v>111</v>
      </c>
      <c r="D205" s="451" t="s">
        <v>59</v>
      </c>
      <c r="E205" s="455" t="s">
        <v>591</v>
      </c>
      <c r="F205" s="451"/>
      <c r="G205" s="383">
        <v>62.8</v>
      </c>
      <c r="H205" s="383">
        <v>44</v>
      </c>
    </row>
    <row r="206" spans="1:8" s="280" customFormat="1" ht="38.25" customHeight="1" x14ac:dyDescent="0.2">
      <c r="A206" s="456" t="s">
        <v>589</v>
      </c>
      <c r="B206" s="25"/>
      <c r="C206" s="451" t="s">
        <v>111</v>
      </c>
      <c r="D206" s="451" t="s">
        <v>59</v>
      </c>
      <c r="E206" s="455" t="s">
        <v>592</v>
      </c>
      <c r="F206" s="451"/>
      <c r="G206" s="383">
        <f t="shared" si="8"/>
        <v>62.8</v>
      </c>
      <c r="H206" s="383">
        <f t="shared" si="8"/>
        <v>44</v>
      </c>
    </row>
    <row r="207" spans="1:8" s="280" customFormat="1" ht="30.75" customHeight="1" x14ac:dyDescent="0.2">
      <c r="A207" s="202" t="s">
        <v>36</v>
      </c>
      <c r="B207" s="25"/>
      <c r="C207" s="451" t="s">
        <v>111</v>
      </c>
      <c r="D207" s="451" t="s">
        <v>59</v>
      </c>
      <c r="E207" s="163" t="s">
        <v>435</v>
      </c>
      <c r="F207" s="451" t="s">
        <v>139</v>
      </c>
      <c r="G207" s="383">
        <f t="shared" si="8"/>
        <v>62.8</v>
      </c>
      <c r="H207" s="383">
        <f t="shared" si="8"/>
        <v>44</v>
      </c>
    </row>
    <row r="208" spans="1:8" s="280" customFormat="1" ht="31.5" customHeight="1" x14ac:dyDescent="0.2">
      <c r="A208" s="202" t="s">
        <v>37</v>
      </c>
      <c r="B208" s="25"/>
      <c r="C208" s="451" t="s">
        <v>111</v>
      </c>
      <c r="D208" s="451" t="s">
        <v>59</v>
      </c>
      <c r="E208" s="163" t="s">
        <v>435</v>
      </c>
      <c r="F208" s="451" t="s">
        <v>141</v>
      </c>
      <c r="G208" s="383">
        <v>62.8</v>
      </c>
      <c r="H208" s="383">
        <v>44</v>
      </c>
    </row>
    <row r="209" spans="1:8" s="280" customFormat="1" ht="50.25" customHeight="1" x14ac:dyDescent="0.2">
      <c r="A209" s="262" t="s">
        <v>307</v>
      </c>
      <c r="B209" s="257"/>
      <c r="C209" s="263" t="s">
        <v>111</v>
      </c>
      <c r="D209" s="263" t="s">
        <v>59</v>
      </c>
      <c r="E209" s="263" t="s">
        <v>136</v>
      </c>
      <c r="F209" s="263"/>
      <c r="G209" s="410">
        <f>G210+G214</f>
        <v>1000</v>
      </c>
      <c r="H209" s="410">
        <f>H210+H214</f>
        <v>1000</v>
      </c>
    </row>
    <row r="210" spans="1:8" s="280" customFormat="1" ht="0.75" hidden="1" customHeight="1" x14ac:dyDescent="0.2">
      <c r="A210" s="50" t="s">
        <v>248</v>
      </c>
      <c r="B210" s="265"/>
      <c r="C210" s="265" t="s">
        <v>111</v>
      </c>
      <c r="D210" s="265" t="s">
        <v>59</v>
      </c>
      <c r="E210" s="265" t="s">
        <v>249</v>
      </c>
      <c r="F210" s="265"/>
      <c r="G210" s="411">
        <f t="shared" ref="G210:H212" si="9">G211</f>
        <v>0</v>
      </c>
      <c r="H210" s="411">
        <f t="shared" si="9"/>
        <v>0</v>
      </c>
    </row>
    <row r="211" spans="1:8" s="280" customFormat="1" ht="38.25" hidden="1" x14ac:dyDescent="0.2">
      <c r="A211" s="267" t="s">
        <v>137</v>
      </c>
      <c r="B211" s="257"/>
      <c r="C211" s="257" t="s">
        <v>111</v>
      </c>
      <c r="D211" s="257" t="s">
        <v>59</v>
      </c>
      <c r="E211" s="257" t="s">
        <v>250</v>
      </c>
      <c r="F211" s="257"/>
      <c r="G211" s="383">
        <f t="shared" si="9"/>
        <v>0</v>
      </c>
      <c r="H211" s="383">
        <f t="shared" si="9"/>
        <v>0</v>
      </c>
    </row>
    <row r="212" spans="1:8" s="280" customFormat="1" ht="25.5" hidden="1" x14ac:dyDescent="0.2">
      <c r="A212" s="205" t="s">
        <v>36</v>
      </c>
      <c r="B212" s="257"/>
      <c r="C212" s="257" t="s">
        <v>111</v>
      </c>
      <c r="D212" s="257" t="s">
        <v>59</v>
      </c>
      <c r="E212" s="257" t="s">
        <v>250</v>
      </c>
      <c r="F212" s="257" t="s">
        <v>139</v>
      </c>
      <c r="G212" s="383">
        <f t="shared" si="9"/>
        <v>0</v>
      </c>
      <c r="H212" s="383">
        <f t="shared" si="9"/>
        <v>0</v>
      </c>
    </row>
    <row r="213" spans="1:8" s="280" customFormat="1" ht="25.5" hidden="1" x14ac:dyDescent="0.2">
      <c r="A213" s="205" t="s">
        <v>140</v>
      </c>
      <c r="B213" s="257"/>
      <c r="C213" s="257" t="s">
        <v>111</v>
      </c>
      <c r="D213" s="257" t="s">
        <v>59</v>
      </c>
      <c r="E213" s="257" t="s">
        <v>250</v>
      </c>
      <c r="F213" s="257" t="s">
        <v>141</v>
      </c>
      <c r="G213" s="383">
        <v>0</v>
      </c>
      <c r="H213" s="383">
        <v>0</v>
      </c>
    </row>
    <row r="214" spans="1:8" s="280" customFormat="1" ht="29.25" customHeight="1" x14ac:dyDescent="0.2">
      <c r="A214" s="456" t="s">
        <v>593</v>
      </c>
      <c r="B214" s="28"/>
      <c r="C214" s="28" t="s">
        <v>111</v>
      </c>
      <c r="D214" s="28" t="s">
        <v>59</v>
      </c>
      <c r="E214" s="455" t="s">
        <v>594</v>
      </c>
      <c r="F214" s="28"/>
      <c r="G214" s="411">
        <f t="shared" ref="G214:H217" si="10">G215</f>
        <v>1000</v>
      </c>
      <c r="H214" s="411">
        <f t="shared" si="10"/>
        <v>1000</v>
      </c>
    </row>
    <row r="215" spans="1:8" s="280" customFormat="1" ht="30.75" customHeight="1" x14ac:dyDescent="0.2">
      <c r="A215" s="150" t="s">
        <v>310</v>
      </c>
      <c r="B215" s="451"/>
      <c r="C215" s="451" t="s">
        <v>111</v>
      </c>
      <c r="D215" s="451" t="s">
        <v>59</v>
      </c>
      <c r="E215" s="455" t="s">
        <v>595</v>
      </c>
      <c r="F215" s="451"/>
      <c r="G215" s="383">
        <f>G217</f>
        <v>1000</v>
      </c>
      <c r="H215" s="383">
        <f>H217</f>
        <v>1000</v>
      </c>
    </row>
    <row r="216" spans="1:8" s="280" customFormat="1" ht="33.75" customHeight="1" x14ac:dyDescent="0.2">
      <c r="A216" s="150" t="s">
        <v>311</v>
      </c>
      <c r="B216" s="451"/>
      <c r="C216" s="451" t="s">
        <v>111</v>
      </c>
      <c r="D216" s="451" t="s">
        <v>59</v>
      </c>
      <c r="E216" s="455" t="s">
        <v>596</v>
      </c>
      <c r="F216" s="451"/>
      <c r="G216" s="383">
        <f>G217</f>
        <v>1000</v>
      </c>
      <c r="H216" s="383">
        <f>H217</f>
        <v>1000</v>
      </c>
    </row>
    <row r="217" spans="1:8" s="280" customFormat="1" ht="29.25" customHeight="1" x14ac:dyDescent="0.2">
      <c r="A217" s="31" t="s">
        <v>36</v>
      </c>
      <c r="B217" s="451"/>
      <c r="C217" s="451" t="s">
        <v>111</v>
      </c>
      <c r="D217" s="451" t="s">
        <v>59</v>
      </c>
      <c r="E217" s="127" t="s">
        <v>302</v>
      </c>
      <c r="F217" s="451" t="s">
        <v>139</v>
      </c>
      <c r="G217" s="383">
        <f t="shared" si="10"/>
        <v>1000</v>
      </c>
      <c r="H217" s="383">
        <f t="shared" si="10"/>
        <v>1000</v>
      </c>
    </row>
    <row r="218" spans="1:8" s="280" customFormat="1" ht="31.5" customHeight="1" x14ac:dyDescent="0.2">
      <c r="A218" s="31" t="s">
        <v>140</v>
      </c>
      <c r="B218" s="451"/>
      <c r="C218" s="451" t="s">
        <v>111</v>
      </c>
      <c r="D218" s="451" t="s">
        <v>59</v>
      </c>
      <c r="E218" s="127" t="s">
        <v>302</v>
      </c>
      <c r="F218" s="451" t="s">
        <v>141</v>
      </c>
      <c r="G218" s="383">
        <v>1000</v>
      </c>
      <c r="H218" s="383">
        <v>1000</v>
      </c>
    </row>
    <row r="219" spans="1:8" s="274" customFormat="1" ht="23.25" customHeight="1" x14ac:dyDescent="0.2">
      <c r="A219" s="21" t="s">
        <v>233</v>
      </c>
      <c r="B219" s="22"/>
      <c r="C219" s="22" t="s">
        <v>70</v>
      </c>
      <c r="D219" s="22"/>
      <c r="E219" s="22"/>
      <c r="F219" s="22"/>
      <c r="G219" s="401">
        <f t="shared" ref="G219:H221" si="11">G220</f>
        <v>760.45</v>
      </c>
      <c r="H219" s="401">
        <f t="shared" si="11"/>
        <v>760.45</v>
      </c>
    </row>
    <row r="220" spans="1:8" s="261" customFormat="1" ht="30" customHeight="1" x14ac:dyDescent="0.2">
      <c r="A220" s="21" t="s">
        <v>69</v>
      </c>
      <c r="B220" s="22"/>
      <c r="C220" s="22" t="s">
        <v>70</v>
      </c>
      <c r="D220" s="22" t="s">
        <v>70</v>
      </c>
      <c r="E220" s="22"/>
      <c r="F220" s="22"/>
      <c r="G220" s="401">
        <f t="shared" si="11"/>
        <v>760.45</v>
      </c>
      <c r="H220" s="401">
        <f t="shared" si="11"/>
        <v>760.45</v>
      </c>
    </row>
    <row r="221" spans="1:8" s="258" customFormat="1" ht="38.25" x14ac:dyDescent="0.15">
      <c r="A221" s="18" t="s">
        <v>66</v>
      </c>
      <c r="B221" s="19"/>
      <c r="C221" s="19" t="s">
        <v>70</v>
      </c>
      <c r="D221" s="19" t="s">
        <v>70</v>
      </c>
      <c r="E221" s="19" t="s">
        <v>67</v>
      </c>
      <c r="F221" s="19"/>
      <c r="G221" s="410">
        <f t="shared" si="11"/>
        <v>760.45</v>
      </c>
      <c r="H221" s="410">
        <f t="shared" si="11"/>
        <v>760.45</v>
      </c>
    </row>
    <row r="222" spans="1:8" s="283" customFormat="1" ht="33.75" customHeight="1" x14ac:dyDescent="0.2">
      <c r="A222" s="29" t="s">
        <v>526</v>
      </c>
      <c r="B222" s="451"/>
      <c r="C222" s="451" t="s">
        <v>70</v>
      </c>
      <c r="D222" s="451" t="s">
        <v>70</v>
      </c>
      <c r="E222" s="451" t="s">
        <v>532</v>
      </c>
      <c r="F222" s="451"/>
      <c r="G222" s="411">
        <f>G223+G227</f>
        <v>760.45</v>
      </c>
      <c r="H222" s="411">
        <f>H223+H227</f>
        <v>760.45</v>
      </c>
    </row>
    <row r="223" spans="1:8" s="283" customFormat="1" ht="32.25" customHeight="1" x14ac:dyDescent="0.2">
      <c r="A223" s="27" t="s">
        <v>533</v>
      </c>
      <c r="B223" s="28"/>
      <c r="C223" s="28" t="s">
        <v>70</v>
      </c>
      <c r="D223" s="28" t="s">
        <v>70</v>
      </c>
      <c r="E223" s="28" t="s">
        <v>534</v>
      </c>
      <c r="F223" s="28"/>
      <c r="G223" s="383">
        <f>SUM(G224)</f>
        <v>400</v>
      </c>
      <c r="H223" s="383">
        <f>SUM(H224)</f>
        <v>400</v>
      </c>
    </row>
    <row r="224" spans="1:8" s="283" customFormat="1" ht="30.75" customHeight="1" x14ac:dyDescent="0.2">
      <c r="A224" s="29" t="s">
        <v>68</v>
      </c>
      <c r="B224" s="451"/>
      <c r="C224" s="451" t="s">
        <v>70</v>
      </c>
      <c r="D224" s="451" t="s">
        <v>70</v>
      </c>
      <c r="E224" s="451" t="s">
        <v>535</v>
      </c>
      <c r="F224" s="451"/>
      <c r="G224" s="383">
        <f>G226</f>
        <v>400</v>
      </c>
      <c r="H224" s="383">
        <f>H226</f>
        <v>400</v>
      </c>
    </row>
    <row r="225" spans="1:8" s="283" customFormat="1" ht="31.5" customHeight="1" x14ac:dyDescent="0.2">
      <c r="A225" s="31" t="s">
        <v>36</v>
      </c>
      <c r="B225" s="451"/>
      <c r="C225" s="451" t="s">
        <v>70</v>
      </c>
      <c r="D225" s="451" t="s">
        <v>70</v>
      </c>
      <c r="E225" s="451" t="s">
        <v>535</v>
      </c>
      <c r="F225" s="451" t="s">
        <v>139</v>
      </c>
      <c r="G225" s="383">
        <f>G226</f>
        <v>400</v>
      </c>
      <c r="H225" s="383">
        <f>H226</f>
        <v>400</v>
      </c>
    </row>
    <row r="226" spans="1:8" s="283" customFormat="1" ht="32.25" customHeight="1" x14ac:dyDescent="0.2">
      <c r="A226" s="31" t="s">
        <v>140</v>
      </c>
      <c r="B226" s="451"/>
      <c r="C226" s="451" t="s">
        <v>70</v>
      </c>
      <c r="D226" s="451" t="s">
        <v>70</v>
      </c>
      <c r="E226" s="451" t="s">
        <v>535</v>
      </c>
      <c r="F226" s="451" t="s">
        <v>141</v>
      </c>
      <c r="G226" s="383">
        <v>400</v>
      </c>
      <c r="H226" s="383">
        <v>400</v>
      </c>
    </row>
    <row r="227" spans="1:8" s="283" customFormat="1" ht="33" customHeight="1" x14ac:dyDescent="0.2">
      <c r="A227" s="27" t="s">
        <v>536</v>
      </c>
      <c r="B227" s="28"/>
      <c r="C227" s="28" t="s">
        <v>70</v>
      </c>
      <c r="D227" s="28" t="s">
        <v>70</v>
      </c>
      <c r="E227" s="28" t="s">
        <v>537</v>
      </c>
      <c r="F227" s="28"/>
      <c r="G227" s="411">
        <f>SUM(G228)</f>
        <v>360.45</v>
      </c>
      <c r="H227" s="411">
        <f>SUM(H228)</f>
        <v>360.45</v>
      </c>
    </row>
    <row r="228" spans="1:8" s="268" customFormat="1" ht="24.75" customHeight="1" x14ac:dyDescent="0.2">
      <c r="A228" s="29" t="s">
        <v>71</v>
      </c>
      <c r="B228" s="451"/>
      <c r="C228" s="451" t="s">
        <v>70</v>
      </c>
      <c r="D228" s="451" t="s">
        <v>70</v>
      </c>
      <c r="E228" s="451" t="s">
        <v>538</v>
      </c>
      <c r="F228" s="451"/>
      <c r="G228" s="383">
        <f>G230</f>
        <v>360.45</v>
      </c>
      <c r="H228" s="383">
        <f>H230</f>
        <v>360.45</v>
      </c>
    </row>
    <row r="229" spans="1:8" s="268" customFormat="1" ht="30" customHeight="1" x14ac:dyDescent="0.2">
      <c r="A229" s="31" t="s">
        <v>36</v>
      </c>
      <c r="B229" s="451"/>
      <c r="C229" s="451" t="s">
        <v>70</v>
      </c>
      <c r="D229" s="451" t="s">
        <v>70</v>
      </c>
      <c r="E229" s="451" t="s">
        <v>538</v>
      </c>
      <c r="F229" s="451" t="s">
        <v>139</v>
      </c>
      <c r="G229" s="383">
        <f>G230</f>
        <v>360.45</v>
      </c>
      <c r="H229" s="383">
        <f>H230</f>
        <v>360.45</v>
      </c>
    </row>
    <row r="230" spans="1:8" s="268" customFormat="1" ht="34.5" customHeight="1" x14ac:dyDescent="0.2">
      <c r="A230" s="31" t="s">
        <v>140</v>
      </c>
      <c r="B230" s="451"/>
      <c r="C230" s="451" t="s">
        <v>70</v>
      </c>
      <c r="D230" s="451" t="s">
        <v>70</v>
      </c>
      <c r="E230" s="451" t="s">
        <v>538</v>
      </c>
      <c r="F230" s="451" t="s">
        <v>141</v>
      </c>
      <c r="G230" s="383">
        <v>360.45</v>
      </c>
      <c r="H230" s="383">
        <v>360.45</v>
      </c>
    </row>
    <row r="231" spans="1:8" ht="22.5" customHeight="1" x14ac:dyDescent="0.2">
      <c r="A231" s="21" t="s">
        <v>234</v>
      </c>
      <c r="B231" s="22"/>
      <c r="C231" s="22" t="s">
        <v>77</v>
      </c>
      <c r="D231" s="22"/>
      <c r="E231" s="22"/>
      <c r="F231" s="22"/>
      <c r="G231" s="401">
        <f>SUM(G232)</f>
        <v>31989.607999999997</v>
      </c>
      <c r="H231" s="401">
        <f>SUM(H232)</f>
        <v>31989.608</v>
      </c>
    </row>
    <row r="232" spans="1:8" ht="24.75" customHeight="1" x14ac:dyDescent="0.2">
      <c r="A232" s="21" t="s">
        <v>76</v>
      </c>
      <c r="B232" s="69"/>
      <c r="C232" s="22" t="s">
        <v>77</v>
      </c>
      <c r="D232" s="22" t="s">
        <v>35</v>
      </c>
      <c r="E232" s="22"/>
      <c r="F232" s="22"/>
      <c r="G232" s="401">
        <f t="shared" ref="G232:H234" si="12">G233</f>
        <v>31989.607999999997</v>
      </c>
      <c r="H232" s="401">
        <f t="shared" si="12"/>
        <v>31989.608</v>
      </c>
    </row>
    <row r="233" spans="1:8" ht="45" customHeight="1" x14ac:dyDescent="0.2">
      <c r="A233" s="262" t="s">
        <v>66</v>
      </c>
      <c r="B233" s="285"/>
      <c r="C233" s="263" t="s">
        <v>77</v>
      </c>
      <c r="D233" s="263" t="s">
        <v>35</v>
      </c>
      <c r="E233" s="263" t="s">
        <v>67</v>
      </c>
      <c r="F233" s="263"/>
      <c r="G233" s="410">
        <f t="shared" si="12"/>
        <v>31989.607999999997</v>
      </c>
      <c r="H233" s="410">
        <f t="shared" si="12"/>
        <v>31989.608</v>
      </c>
    </row>
    <row r="234" spans="1:8" ht="36" customHeight="1" x14ac:dyDescent="0.2">
      <c r="A234" s="264" t="s">
        <v>526</v>
      </c>
      <c r="B234" s="284"/>
      <c r="C234" s="265" t="s">
        <v>77</v>
      </c>
      <c r="D234" s="265" t="s">
        <v>35</v>
      </c>
      <c r="E234" s="265" t="s">
        <v>532</v>
      </c>
      <c r="F234" s="265"/>
      <c r="G234" s="411">
        <f t="shared" si="12"/>
        <v>31989.607999999997</v>
      </c>
      <c r="H234" s="411">
        <f t="shared" si="12"/>
        <v>31989.608</v>
      </c>
    </row>
    <row r="235" spans="1:8" ht="42" customHeight="1" x14ac:dyDescent="0.2">
      <c r="A235" s="267" t="s">
        <v>539</v>
      </c>
      <c r="B235" s="285"/>
      <c r="C235" s="257" t="s">
        <v>77</v>
      </c>
      <c r="D235" s="257" t="s">
        <v>35</v>
      </c>
      <c r="E235" s="452" t="s">
        <v>540</v>
      </c>
      <c r="F235" s="257"/>
      <c r="G235" s="383">
        <f>G236+G243+G246</f>
        <v>31989.607999999997</v>
      </c>
      <c r="H235" s="383">
        <f>H236+H243+H246</f>
        <v>31989.608</v>
      </c>
    </row>
    <row r="236" spans="1:8" ht="42" customHeight="1" x14ac:dyDescent="0.2">
      <c r="A236" s="267" t="s">
        <v>235</v>
      </c>
      <c r="B236" s="285"/>
      <c r="C236" s="452" t="s">
        <v>77</v>
      </c>
      <c r="D236" s="452" t="s">
        <v>35</v>
      </c>
      <c r="E236" s="452" t="s">
        <v>541</v>
      </c>
      <c r="F236" s="452"/>
      <c r="G236" s="383">
        <f>G237+G239+G241</f>
        <v>20082.065999999999</v>
      </c>
      <c r="H236" s="383">
        <f>H237+H239+H241</f>
        <v>20038.245999999999</v>
      </c>
    </row>
    <row r="237" spans="1:8" ht="63.75" x14ac:dyDescent="0.2">
      <c r="A237" s="205" t="s">
        <v>210</v>
      </c>
      <c r="B237" s="285"/>
      <c r="C237" s="257" t="s">
        <v>77</v>
      </c>
      <c r="D237" s="257" t="s">
        <v>35</v>
      </c>
      <c r="E237" s="257" t="s">
        <v>541</v>
      </c>
      <c r="F237" s="257" t="s">
        <v>146</v>
      </c>
      <c r="G237" s="383">
        <f>G238</f>
        <v>13599.504000000001</v>
      </c>
      <c r="H237" s="383">
        <f>H238</f>
        <v>13596.504000000001</v>
      </c>
    </row>
    <row r="238" spans="1:8" ht="28.5" customHeight="1" x14ac:dyDescent="0.2">
      <c r="A238" s="205" t="s">
        <v>236</v>
      </c>
      <c r="B238" s="285"/>
      <c r="C238" s="257" t="s">
        <v>77</v>
      </c>
      <c r="D238" s="257" t="s">
        <v>35</v>
      </c>
      <c r="E238" s="452" t="s">
        <v>541</v>
      </c>
      <c r="F238" s="257" t="s">
        <v>237</v>
      </c>
      <c r="G238" s="383">
        <v>13599.504000000001</v>
      </c>
      <c r="H238" s="383">
        <v>13596.504000000001</v>
      </c>
    </row>
    <row r="239" spans="1:8" ht="25.5" x14ac:dyDescent="0.2">
      <c r="A239" s="205" t="s">
        <v>36</v>
      </c>
      <c r="B239" s="285"/>
      <c r="C239" s="257" t="s">
        <v>77</v>
      </c>
      <c r="D239" s="257" t="s">
        <v>35</v>
      </c>
      <c r="E239" s="452" t="s">
        <v>541</v>
      </c>
      <c r="F239" s="257" t="s">
        <v>139</v>
      </c>
      <c r="G239" s="383">
        <f>G240</f>
        <v>6480.5619999999999</v>
      </c>
      <c r="H239" s="383">
        <f>H240</f>
        <v>6439.7420000000002</v>
      </c>
    </row>
    <row r="240" spans="1:8" ht="33" customHeight="1" x14ac:dyDescent="0.2">
      <c r="A240" s="205" t="s">
        <v>140</v>
      </c>
      <c r="B240" s="285"/>
      <c r="C240" s="257" t="s">
        <v>77</v>
      </c>
      <c r="D240" s="257" t="s">
        <v>35</v>
      </c>
      <c r="E240" s="452" t="s">
        <v>541</v>
      </c>
      <c r="F240" s="257" t="s">
        <v>141</v>
      </c>
      <c r="G240" s="383">
        <f>4937.362+1543.2</f>
        <v>6480.5619999999999</v>
      </c>
      <c r="H240" s="383">
        <f>1543.2+4896.542</f>
        <v>6439.7420000000002</v>
      </c>
    </row>
    <row r="241" spans="1:8" ht="27" customHeight="1" x14ac:dyDescent="0.2">
      <c r="A241" s="205" t="s">
        <v>38</v>
      </c>
      <c r="B241" s="285"/>
      <c r="C241" s="257" t="s">
        <v>77</v>
      </c>
      <c r="D241" s="257" t="s">
        <v>35</v>
      </c>
      <c r="E241" s="452" t="s">
        <v>541</v>
      </c>
      <c r="F241" s="257" t="s">
        <v>150</v>
      </c>
      <c r="G241" s="383">
        <v>2</v>
      </c>
      <c r="H241" s="383">
        <v>2</v>
      </c>
    </row>
    <row r="242" spans="1:8" ht="23.25" customHeight="1" x14ac:dyDescent="0.2">
      <c r="A242" s="205" t="s">
        <v>151</v>
      </c>
      <c r="B242" s="285"/>
      <c r="C242" s="257" t="s">
        <v>77</v>
      </c>
      <c r="D242" s="257" t="s">
        <v>35</v>
      </c>
      <c r="E242" s="452" t="s">
        <v>541</v>
      </c>
      <c r="F242" s="257" t="s">
        <v>152</v>
      </c>
      <c r="G242" s="383">
        <v>2</v>
      </c>
      <c r="H242" s="383">
        <v>2</v>
      </c>
    </row>
    <row r="243" spans="1:8" ht="75" customHeight="1" x14ac:dyDescent="0.2">
      <c r="A243" s="267" t="s">
        <v>436</v>
      </c>
      <c r="B243" s="285"/>
      <c r="C243" s="257" t="s">
        <v>77</v>
      </c>
      <c r="D243" s="257" t="s">
        <v>35</v>
      </c>
      <c r="E243" s="257" t="s">
        <v>543</v>
      </c>
      <c r="F243" s="257"/>
      <c r="G243" s="383">
        <f>G244</f>
        <v>10362.799999999999</v>
      </c>
      <c r="H243" s="383">
        <f>H244</f>
        <v>10362.799999999999</v>
      </c>
    </row>
    <row r="244" spans="1:8" ht="59.85" customHeight="1" x14ac:dyDescent="0.2">
      <c r="A244" s="205" t="s">
        <v>210</v>
      </c>
      <c r="B244" s="285"/>
      <c r="C244" s="257" t="s">
        <v>77</v>
      </c>
      <c r="D244" s="257" t="s">
        <v>35</v>
      </c>
      <c r="E244" s="452" t="s">
        <v>543</v>
      </c>
      <c r="F244" s="257" t="s">
        <v>146</v>
      </c>
      <c r="G244" s="383">
        <f>G245</f>
        <v>10362.799999999999</v>
      </c>
      <c r="H244" s="383">
        <f>H245</f>
        <v>10362.799999999999</v>
      </c>
    </row>
    <row r="245" spans="1:8" ht="21.75" customHeight="1" x14ac:dyDescent="0.2">
      <c r="A245" s="205" t="s">
        <v>236</v>
      </c>
      <c r="B245" s="285"/>
      <c r="C245" s="257" t="s">
        <v>77</v>
      </c>
      <c r="D245" s="257" t="s">
        <v>35</v>
      </c>
      <c r="E245" s="452" t="s">
        <v>543</v>
      </c>
      <c r="F245" s="257" t="s">
        <v>237</v>
      </c>
      <c r="G245" s="383">
        <f>5181.4+5181.4</f>
        <v>10362.799999999999</v>
      </c>
      <c r="H245" s="383">
        <f>G245</f>
        <v>10362.799999999999</v>
      </c>
    </row>
    <row r="246" spans="1:8" ht="24" customHeight="1" x14ac:dyDescent="0.2">
      <c r="A246" s="267" t="s">
        <v>82</v>
      </c>
      <c r="B246" s="64"/>
      <c r="C246" s="34" t="s">
        <v>77</v>
      </c>
      <c r="D246" s="34" t="s">
        <v>35</v>
      </c>
      <c r="E246" s="34" t="s">
        <v>544</v>
      </c>
      <c r="F246" s="34"/>
      <c r="G246" s="383">
        <f>SUM(G248)</f>
        <v>1544.742</v>
      </c>
      <c r="H246" s="383">
        <f>SUM(H248)</f>
        <v>1588.5619999999999</v>
      </c>
    </row>
    <row r="247" spans="1:8" ht="27.75" customHeight="1" x14ac:dyDescent="0.2">
      <c r="A247" s="205" t="s">
        <v>36</v>
      </c>
      <c r="B247" s="64"/>
      <c r="C247" s="34" t="s">
        <v>77</v>
      </c>
      <c r="D247" s="34" t="s">
        <v>35</v>
      </c>
      <c r="E247" s="34" t="s">
        <v>544</v>
      </c>
      <c r="F247" s="34" t="s">
        <v>139</v>
      </c>
      <c r="G247" s="383">
        <f>G248</f>
        <v>1544.742</v>
      </c>
      <c r="H247" s="383">
        <f>H248</f>
        <v>1588.5619999999999</v>
      </c>
    </row>
    <row r="248" spans="1:8" ht="36.75" customHeight="1" x14ac:dyDescent="0.2">
      <c r="A248" s="52" t="s">
        <v>140</v>
      </c>
      <c r="B248" s="64"/>
      <c r="C248" s="34" t="s">
        <v>77</v>
      </c>
      <c r="D248" s="34" t="s">
        <v>35</v>
      </c>
      <c r="E248" s="34" t="s">
        <v>83</v>
      </c>
      <c r="F248" s="34" t="s">
        <v>141</v>
      </c>
      <c r="G248" s="383">
        <v>1544.742</v>
      </c>
      <c r="H248" s="383">
        <v>1588.5619999999999</v>
      </c>
    </row>
    <row r="249" spans="1:8" ht="32.25" customHeight="1" x14ac:dyDescent="0.2">
      <c r="A249" s="21" t="s">
        <v>424</v>
      </c>
      <c r="B249" s="22"/>
      <c r="C249" s="22" t="s">
        <v>201</v>
      </c>
      <c r="D249" s="22"/>
      <c r="E249" s="22"/>
      <c r="F249" s="22"/>
      <c r="G249" s="401">
        <f>G250+G257</f>
        <v>2816.8490000000002</v>
      </c>
      <c r="H249" s="401">
        <f>H250+H257</f>
        <v>2816.8490000000002</v>
      </c>
    </row>
    <row r="250" spans="1:8" ht="25.5" customHeight="1" x14ac:dyDescent="0.2">
      <c r="A250" s="21" t="s">
        <v>200</v>
      </c>
      <c r="B250" s="22"/>
      <c r="C250" s="22" t="s">
        <v>201</v>
      </c>
      <c r="D250" s="22" t="s">
        <v>35</v>
      </c>
      <c r="E250" s="22"/>
      <c r="F250" s="22"/>
      <c r="G250" s="401">
        <f>G251</f>
        <v>1485.9</v>
      </c>
      <c r="H250" s="401">
        <f>H251</f>
        <v>1485.9</v>
      </c>
    </row>
    <row r="251" spans="1:8" ht="48.2" customHeight="1" x14ac:dyDescent="0.2">
      <c r="A251" s="262" t="s">
        <v>215</v>
      </c>
      <c r="B251" s="260"/>
      <c r="C251" s="263" t="s">
        <v>201</v>
      </c>
      <c r="D251" s="263" t="s">
        <v>35</v>
      </c>
      <c r="E251" s="263" t="s">
        <v>172</v>
      </c>
      <c r="F251" s="260"/>
      <c r="G251" s="410">
        <f>SUM(G252)</f>
        <v>1485.9</v>
      </c>
      <c r="H251" s="410">
        <f>SUM(H252)</f>
        <v>1485.9</v>
      </c>
    </row>
    <row r="252" spans="1:8" ht="25.5" customHeight="1" x14ac:dyDescent="0.2">
      <c r="A252" s="55" t="s">
        <v>16</v>
      </c>
      <c r="B252" s="260"/>
      <c r="C252" s="265" t="s">
        <v>201</v>
      </c>
      <c r="D252" s="265" t="s">
        <v>35</v>
      </c>
      <c r="E252" s="265" t="s">
        <v>173</v>
      </c>
      <c r="F252" s="260"/>
      <c r="G252" s="411">
        <f>G253</f>
        <v>1485.9</v>
      </c>
      <c r="H252" s="411">
        <f>H253</f>
        <v>1485.9</v>
      </c>
    </row>
    <row r="253" spans="1:8" ht="23.25" customHeight="1" x14ac:dyDescent="0.2">
      <c r="A253" s="58" t="s">
        <v>16</v>
      </c>
      <c r="B253" s="260"/>
      <c r="C253" s="257" t="s">
        <v>201</v>
      </c>
      <c r="D253" s="257" t="s">
        <v>35</v>
      </c>
      <c r="E253" s="257" t="s">
        <v>174</v>
      </c>
      <c r="F253" s="260"/>
      <c r="G253" s="383">
        <f>G254</f>
        <v>1485.9</v>
      </c>
      <c r="H253" s="383">
        <f>H254</f>
        <v>1485.9</v>
      </c>
    </row>
    <row r="254" spans="1:8" ht="24" customHeight="1" x14ac:dyDescent="0.2">
      <c r="A254" s="267" t="s">
        <v>196</v>
      </c>
      <c r="B254" s="257"/>
      <c r="C254" s="257" t="s">
        <v>201</v>
      </c>
      <c r="D254" s="257" t="s">
        <v>35</v>
      </c>
      <c r="E254" s="257" t="s">
        <v>197</v>
      </c>
      <c r="F254" s="257"/>
      <c r="G254" s="383">
        <f>G256</f>
        <v>1485.9</v>
      </c>
      <c r="H254" s="383">
        <f>H256</f>
        <v>1485.9</v>
      </c>
    </row>
    <row r="255" spans="1:8" ht="22.7" customHeight="1" x14ac:dyDescent="0.2">
      <c r="A255" s="286" t="s">
        <v>56</v>
      </c>
      <c r="B255" s="257"/>
      <c r="C255" s="257" t="s">
        <v>201</v>
      </c>
      <c r="D255" s="257" t="s">
        <v>35</v>
      </c>
      <c r="E255" s="257" t="s">
        <v>197</v>
      </c>
      <c r="F255" s="257" t="s">
        <v>198</v>
      </c>
      <c r="G255" s="383">
        <f>G256</f>
        <v>1485.9</v>
      </c>
      <c r="H255" s="383">
        <f>H256</f>
        <v>1485.9</v>
      </c>
    </row>
    <row r="256" spans="1:8" ht="27.2" customHeight="1" x14ac:dyDescent="0.2">
      <c r="A256" s="286" t="s">
        <v>238</v>
      </c>
      <c r="B256" s="257"/>
      <c r="C256" s="257" t="s">
        <v>201</v>
      </c>
      <c r="D256" s="257" t="s">
        <v>35</v>
      </c>
      <c r="E256" s="257" t="s">
        <v>197</v>
      </c>
      <c r="F256" s="257" t="s">
        <v>199</v>
      </c>
      <c r="G256" s="383">
        <v>1485.9</v>
      </c>
      <c r="H256" s="383">
        <v>1485.9</v>
      </c>
    </row>
    <row r="257" spans="1:8" ht="30" customHeight="1" x14ac:dyDescent="0.2">
      <c r="A257" s="21" t="s">
        <v>412</v>
      </c>
      <c r="B257" s="22"/>
      <c r="C257" s="22" t="s">
        <v>201</v>
      </c>
      <c r="D257" s="22" t="s">
        <v>47</v>
      </c>
      <c r="E257" s="22"/>
      <c r="F257" s="22"/>
      <c r="G257" s="401">
        <f>G258</f>
        <v>1330.9490000000001</v>
      </c>
      <c r="H257" s="401">
        <f>H258</f>
        <v>1330.9490000000001</v>
      </c>
    </row>
    <row r="258" spans="1:8" ht="67.5" customHeight="1" x14ac:dyDescent="0.2">
      <c r="A258" s="102" t="s">
        <v>315</v>
      </c>
      <c r="B258" s="25"/>
      <c r="C258" s="19" t="s">
        <v>201</v>
      </c>
      <c r="D258" s="19" t="s">
        <v>47</v>
      </c>
      <c r="E258" s="19" t="s">
        <v>49</v>
      </c>
      <c r="F258" s="260"/>
      <c r="G258" s="410">
        <f>G260</f>
        <v>1330.9490000000001</v>
      </c>
      <c r="H258" s="410">
        <f>H260</f>
        <v>1330.9490000000001</v>
      </c>
    </row>
    <row r="259" spans="1:8" ht="48" hidden="1" customHeight="1" x14ac:dyDescent="0.2">
      <c r="A259" s="27" t="s">
        <v>306</v>
      </c>
      <c r="B259" s="25"/>
      <c r="C259" s="451" t="s">
        <v>201</v>
      </c>
      <c r="D259" s="451" t="s">
        <v>59</v>
      </c>
      <c r="E259" s="28" t="s">
        <v>51</v>
      </c>
      <c r="F259" s="260"/>
      <c r="G259" s="411">
        <v>0</v>
      </c>
      <c r="H259" s="383">
        <v>0</v>
      </c>
    </row>
    <row r="260" spans="1:8" ht="35.25" customHeight="1" x14ac:dyDescent="0.2">
      <c r="A260" s="29" t="s">
        <v>526</v>
      </c>
      <c r="B260" s="25"/>
      <c r="C260" s="451" t="s">
        <v>201</v>
      </c>
      <c r="D260" s="451" t="s">
        <v>47</v>
      </c>
      <c r="E260" s="451" t="s">
        <v>527</v>
      </c>
      <c r="F260" s="257"/>
      <c r="G260" s="383">
        <f t="shared" ref="G260:H262" si="13">G261</f>
        <v>1330.9490000000001</v>
      </c>
      <c r="H260" s="383">
        <f t="shared" si="13"/>
        <v>1330.9490000000001</v>
      </c>
    </row>
    <row r="261" spans="1:8" ht="47.65" customHeight="1" x14ac:dyDescent="0.2">
      <c r="A261" s="29" t="s">
        <v>528</v>
      </c>
      <c r="B261" s="451"/>
      <c r="C261" s="451" t="s">
        <v>201</v>
      </c>
      <c r="D261" s="451" t="s">
        <v>47</v>
      </c>
      <c r="E261" s="451" t="s">
        <v>529</v>
      </c>
      <c r="F261" s="257"/>
      <c r="G261" s="383">
        <f t="shared" si="13"/>
        <v>1330.9490000000001</v>
      </c>
      <c r="H261" s="383">
        <f t="shared" si="13"/>
        <v>1330.9490000000001</v>
      </c>
    </row>
    <row r="262" spans="1:8" ht="27.2" customHeight="1" x14ac:dyDescent="0.2">
      <c r="A262" s="29" t="s">
        <v>530</v>
      </c>
      <c r="B262" s="451"/>
      <c r="C262" s="451" t="s">
        <v>201</v>
      </c>
      <c r="D262" s="451" t="s">
        <v>47</v>
      </c>
      <c r="E262" s="451" t="s">
        <v>531</v>
      </c>
      <c r="F262" s="257"/>
      <c r="G262" s="383">
        <f t="shared" si="13"/>
        <v>1330.9490000000001</v>
      </c>
      <c r="H262" s="383">
        <f t="shared" si="13"/>
        <v>1330.9490000000001</v>
      </c>
    </row>
    <row r="263" spans="1:8" ht="27.2" customHeight="1" x14ac:dyDescent="0.2">
      <c r="A263" s="66" t="s">
        <v>56</v>
      </c>
      <c r="B263" s="451"/>
      <c r="C263" s="451" t="s">
        <v>201</v>
      </c>
      <c r="D263" s="451" t="s">
        <v>47</v>
      </c>
      <c r="E263" s="451" t="s">
        <v>531</v>
      </c>
      <c r="F263" s="452" t="s">
        <v>198</v>
      </c>
      <c r="G263" s="383">
        <v>1330.9490000000001</v>
      </c>
      <c r="H263" s="383">
        <v>1330.9490000000001</v>
      </c>
    </row>
    <row r="264" spans="1:8" ht="36" customHeight="1" x14ac:dyDescent="0.2">
      <c r="A264" s="66" t="s">
        <v>57</v>
      </c>
      <c r="B264" s="451"/>
      <c r="C264" s="451" t="s">
        <v>201</v>
      </c>
      <c r="D264" s="451" t="s">
        <v>47</v>
      </c>
      <c r="E264" s="451" t="s">
        <v>531</v>
      </c>
      <c r="F264" s="452" t="s">
        <v>199</v>
      </c>
      <c r="G264" s="383">
        <v>1330.9490000000001</v>
      </c>
      <c r="H264" s="383">
        <v>1330.9490000000001</v>
      </c>
    </row>
    <row r="265" spans="1:8" ht="28.5" customHeight="1" x14ac:dyDescent="0.2">
      <c r="A265" s="21" t="s">
        <v>33</v>
      </c>
      <c r="B265" s="69"/>
      <c r="C265" s="22" t="s">
        <v>34</v>
      </c>
      <c r="D265" s="22"/>
      <c r="E265" s="22"/>
      <c r="F265" s="22"/>
      <c r="G265" s="401">
        <f>G266</f>
        <v>30935.3</v>
      </c>
      <c r="H265" s="401">
        <f>H266</f>
        <v>30935.3</v>
      </c>
    </row>
    <row r="266" spans="1:8" ht="49.7" customHeight="1" x14ac:dyDescent="0.2">
      <c r="A266" s="18" t="s">
        <v>28</v>
      </c>
      <c r="B266" s="61"/>
      <c r="C266" s="19" t="s">
        <v>34</v>
      </c>
      <c r="D266" s="19" t="s">
        <v>35</v>
      </c>
      <c r="E266" s="19" t="s">
        <v>29</v>
      </c>
      <c r="F266" s="19"/>
      <c r="G266" s="410">
        <f>G267</f>
        <v>30935.3</v>
      </c>
      <c r="H266" s="410">
        <f>H267</f>
        <v>30935.3</v>
      </c>
    </row>
    <row r="267" spans="1:8" ht="35.25" customHeight="1" x14ac:dyDescent="0.2">
      <c r="A267" s="27" t="s">
        <v>526</v>
      </c>
      <c r="B267" s="62"/>
      <c r="C267" s="28" t="s">
        <v>34</v>
      </c>
      <c r="D267" s="28" t="s">
        <v>35</v>
      </c>
      <c r="E267" s="28" t="s">
        <v>597</v>
      </c>
      <c r="F267" s="28"/>
      <c r="G267" s="411">
        <f>SUM(G268)</f>
        <v>30935.3</v>
      </c>
      <c r="H267" s="411">
        <f>H268</f>
        <v>30935.3</v>
      </c>
    </row>
    <row r="268" spans="1:8" ht="38.25" customHeight="1" x14ac:dyDescent="0.2">
      <c r="A268" s="29" t="s">
        <v>598</v>
      </c>
      <c r="B268" s="62"/>
      <c r="C268" s="453" t="s">
        <v>34</v>
      </c>
      <c r="D268" s="453" t="s">
        <v>35</v>
      </c>
      <c r="E268" s="455" t="s">
        <v>599</v>
      </c>
      <c r="F268" s="28"/>
      <c r="G268" s="383">
        <f>G269+G284</f>
        <v>30935.3</v>
      </c>
      <c r="H268" s="383">
        <f>H269+H284</f>
        <v>30935.3</v>
      </c>
    </row>
    <row r="269" spans="1:8" ht="32.65" customHeight="1" x14ac:dyDescent="0.2">
      <c r="A269" s="29" t="s">
        <v>30</v>
      </c>
      <c r="B269" s="61"/>
      <c r="C269" s="453" t="s">
        <v>34</v>
      </c>
      <c r="D269" s="453" t="s">
        <v>35</v>
      </c>
      <c r="E269" s="454" t="s">
        <v>600</v>
      </c>
      <c r="F269" s="453"/>
      <c r="G269" s="383">
        <f>G270+G272+G274</f>
        <v>29935.3</v>
      </c>
      <c r="H269" s="383">
        <f>H270+H272+H274</f>
        <v>29935.3</v>
      </c>
    </row>
    <row r="270" spans="1:8" ht="61.9" customHeight="1" x14ac:dyDescent="0.2">
      <c r="A270" s="31" t="s">
        <v>210</v>
      </c>
      <c r="B270" s="61"/>
      <c r="C270" s="453" t="s">
        <v>34</v>
      </c>
      <c r="D270" s="453" t="s">
        <v>35</v>
      </c>
      <c r="E270" s="454" t="s">
        <v>600</v>
      </c>
      <c r="F270" s="453" t="s">
        <v>146</v>
      </c>
      <c r="G270" s="412">
        <f>G271</f>
        <v>16560.2</v>
      </c>
      <c r="H270" s="412">
        <f>H271</f>
        <v>16560.2</v>
      </c>
    </row>
    <row r="271" spans="1:8" ht="21.75" customHeight="1" x14ac:dyDescent="0.2">
      <c r="A271" s="31" t="s">
        <v>236</v>
      </c>
      <c r="B271" s="61"/>
      <c r="C271" s="453" t="s">
        <v>34</v>
      </c>
      <c r="D271" s="453" t="s">
        <v>35</v>
      </c>
      <c r="E271" s="454" t="s">
        <v>600</v>
      </c>
      <c r="F271" s="453" t="s">
        <v>237</v>
      </c>
      <c r="G271" s="402">
        <f>12700+24.8+3835.4</f>
        <v>16560.2</v>
      </c>
      <c r="H271" s="402">
        <f>12700+24.8+3835.4</f>
        <v>16560.2</v>
      </c>
    </row>
    <row r="272" spans="1:8" ht="29.25" customHeight="1" x14ac:dyDescent="0.2">
      <c r="A272" s="31" t="s">
        <v>36</v>
      </c>
      <c r="B272" s="61"/>
      <c r="C272" s="453" t="s">
        <v>34</v>
      </c>
      <c r="D272" s="453" t="s">
        <v>35</v>
      </c>
      <c r="E272" s="454" t="s">
        <v>600</v>
      </c>
      <c r="F272" s="453" t="s">
        <v>139</v>
      </c>
      <c r="G272" s="412">
        <f>G273</f>
        <v>13349.099999999999</v>
      </c>
      <c r="H272" s="412">
        <f>H273</f>
        <v>13349.099999999999</v>
      </c>
    </row>
    <row r="273" spans="1:8" ht="39.75" customHeight="1" x14ac:dyDescent="0.2">
      <c r="A273" s="31" t="s">
        <v>140</v>
      </c>
      <c r="B273" s="61"/>
      <c r="C273" s="453" t="s">
        <v>34</v>
      </c>
      <c r="D273" s="453" t="s">
        <v>35</v>
      </c>
      <c r="E273" s="454" t="s">
        <v>600</v>
      </c>
      <c r="F273" s="453" t="s">
        <v>141</v>
      </c>
      <c r="G273" s="402">
        <f>71+34+172.5+229+24+3590+3757+421+2704.5+432.3+45+96+127.8+1600+45</f>
        <v>13349.099999999999</v>
      </c>
      <c r="H273" s="402">
        <f>71+34+172.5+229+24+3590+3757+421+2704.5+432.3+45+96+127.8+1600+45</f>
        <v>13349.099999999999</v>
      </c>
    </row>
    <row r="274" spans="1:8" ht="29.25" customHeight="1" x14ac:dyDescent="0.2">
      <c r="A274" s="31" t="s">
        <v>38</v>
      </c>
      <c r="B274" s="61"/>
      <c r="C274" s="453" t="s">
        <v>34</v>
      </c>
      <c r="D274" s="453" t="s">
        <v>35</v>
      </c>
      <c r="E274" s="454" t="s">
        <v>600</v>
      </c>
      <c r="F274" s="453" t="s">
        <v>240</v>
      </c>
      <c r="G274" s="412">
        <f>G275</f>
        <v>26</v>
      </c>
      <c r="H274" s="412">
        <f>H275</f>
        <v>26</v>
      </c>
    </row>
    <row r="275" spans="1:8" ht="29.25" customHeight="1" x14ac:dyDescent="0.2">
      <c r="A275" s="31" t="s">
        <v>151</v>
      </c>
      <c r="B275" s="61"/>
      <c r="C275" s="453" t="s">
        <v>34</v>
      </c>
      <c r="D275" s="453" t="s">
        <v>35</v>
      </c>
      <c r="E275" s="454" t="s">
        <v>600</v>
      </c>
      <c r="F275" s="453" t="s">
        <v>152</v>
      </c>
      <c r="G275" s="402">
        <f>15+10+1</f>
        <v>26</v>
      </c>
      <c r="H275" s="402">
        <f>15+10+1</f>
        <v>26</v>
      </c>
    </row>
    <row r="276" spans="1:8" ht="45.75" hidden="1" customHeight="1" x14ac:dyDescent="0.2">
      <c r="A276" s="31" t="s">
        <v>44</v>
      </c>
      <c r="B276" s="61"/>
      <c r="C276" s="453" t="s">
        <v>34</v>
      </c>
      <c r="D276" s="453" t="s">
        <v>35</v>
      </c>
      <c r="E276" s="454" t="s">
        <v>601</v>
      </c>
      <c r="F276" s="453"/>
      <c r="G276" s="412">
        <f>G277</f>
        <v>0</v>
      </c>
      <c r="H276" s="412">
        <f>H277</f>
        <v>0</v>
      </c>
    </row>
    <row r="277" spans="1:8" ht="34.5" hidden="1" customHeight="1" x14ac:dyDescent="0.2">
      <c r="A277" s="31" t="s">
        <v>36</v>
      </c>
      <c r="B277" s="61"/>
      <c r="C277" s="453" t="s">
        <v>34</v>
      </c>
      <c r="D277" s="453" t="s">
        <v>35</v>
      </c>
      <c r="E277" s="454" t="s">
        <v>601</v>
      </c>
      <c r="F277" s="453" t="s">
        <v>139</v>
      </c>
      <c r="G277" s="412">
        <f>G278+G281</f>
        <v>0</v>
      </c>
      <c r="H277" s="412">
        <f>H281</f>
        <v>0</v>
      </c>
    </row>
    <row r="278" spans="1:8" ht="30.75" hidden="1" customHeight="1" x14ac:dyDescent="0.2">
      <c r="A278" s="31" t="s">
        <v>140</v>
      </c>
      <c r="B278" s="61"/>
      <c r="C278" s="453" t="s">
        <v>34</v>
      </c>
      <c r="D278" s="453" t="s">
        <v>35</v>
      </c>
      <c r="E278" s="454" t="s">
        <v>601</v>
      </c>
      <c r="F278" s="453" t="s">
        <v>141</v>
      </c>
      <c r="G278" s="412">
        <f>G279</f>
        <v>0</v>
      </c>
      <c r="H278" s="412">
        <v>0</v>
      </c>
    </row>
    <row r="279" spans="1:8" ht="36.75" hidden="1" customHeight="1" x14ac:dyDescent="0.2">
      <c r="A279" s="287" t="s">
        <v>229</v>
      </c>
      <c r="B279" s="285"/>
      <c r="C279" s="257" t="s">
        <v>34</v>
      </c>
      <c r="D279" s="257" t="s">
        <v>35</v>
      </c>
      <c r="E279" s="257" t="s">
        <v>289</v>
      </c>
      <c r="F279" s="257" t="s">
        <v>227</v>
      </c>
      <c r="G279" s="412">
        <f>G280</f>
        <v>0</v>
      </c>
      <c r="H279" s="412">
        <v>0</v>
      </c>
    </row>
    <row r="280" spans="1:8" ht="33.75" hidden="1" customHeight="1" x14ac:dyDescent="0.2">
      <c r="A280" s="287" t="s">
        <v>109</v>
      </c>
      <c r="B280" s="285"/>
      <c r="C280" s="257" t="s">
        <v>34</v>
      </c>
      <c r="D280" s="257" t="s">
        <v>35</v>
      </c>
      <c r="E280" s="257" t="s">
        <v>289</v>
      </c>
      <c r="F280" s="257" t="s">
        <v>228</v>
      </c>
      <c r="G280" s="412">
        <v>0</v>
      </c>
      <c r="H280" s="412">
        <v>0</v>
      </c>
    </row>
    <row r="281" spans="1:8" ht="33" hidden="1" customHeight="1" x14ac:dyDescent="0.2">
      <c r="A281" s="287" t="s">
        <v>294</v>
      </c>
      <c r="B281" s="285"/>
      <c r="C281" s="257" t="s">
        <v>34</v>
      </c>
      <c r="D281" s="257" t="s">
        <v>35</v>
      </c>
      <c r="E281" s="257" t="s">
        <v>290</v>
      </c>
      <c r="F281" s="257"/>
      <c r="G281" s="412">
        <f>G282</f>
        <v>0</v>
      </c>
      <c r="H281" s="412">
        <f>H282</f>
        <v>0</v>
      </c>
    </row>
    <row r="282" spans="1:8" ht="36" hidden="1" customHeight="1" x14ac:dyDescent="0.2">
      <c r="A282" s="287" t="s">
        <v>229</v>
      </c>
      <c r="B282" s="285"/>
      <c r="C282" s="257" t="s">
        <v>34</v>
      </c>
      <c r="D282" s="257" t="s">
        <v>35</v>
      </c>
      <c r="E282" s="257" t="s">
        <v>290</v>
      </c>
      <c r="F282" s="257" t="s">
        <v>227</v>
      </c>
      <c r="G282" s="412">
        <f>G283</f>
        <v>0</v>
      </c>
      <c r="H282" s="412">
        <f>H283</f>
        <v>0</v>
      </c>
    </row>
    <row r="283" spans="1:8" ht="24.75" hidden="1" customHeight="1" x14ac:dyDescent="0.2">
      <c r="A283" s="287" t="s">
        <v>109</v>
      </c>
      <c r="B283" s="285"/>
      <c r="C283" s="257" t="s">
        <v>34</v>
      </c>
      <c r="D283" s="257" t="s">
        <v>35</v>
      </c>
      <c r="E283" s="257" t="s">
        <v>290</v>
      </c>
      <c r="F283" s="257" t="s">
        <v>228</v>
      </c>
      <c r="G283" s="412">
        <v>0</v>
      </c>
      <c r="H283" s="412">
        <v>0</v>
      </c>
    </row>
    <row r="284" spans="1:8" ht="33.950000000000003" customHeight="1" x14ac:dyDescent="0.2">
      <c r="A284" s="267" t="s">
        <v>44</v>
      </c>
      <c r="B284" s="285"/>
      <c r="C284" s="257" t="s">
        <v>34</v>
      </c>
      <c r="D284" s="34" t="s">
        <v>35</v>
      </c>
      <c r="E284" s="454" t="s">
        <v>601</v>
      </c>
      <c r="F284" s="257"/>
      <c r="G284" s="383">
        <f>G286</f>
        <v>1000</v>
      </c>
      <c r="H284" s="383">
        <f>H286</f>
        <v>1000</v>
      </c>
    </row>
    <row r="285" spans="1:8" ht="36" customHeight="1" x14ac:dyDescent="0.2">
      <c r="A285" s="205" t="s">
        <v>36</v>
      </c>
      <c r="B285" s="285"/>
      <c r="C285" s="257" t="s">
        <v>34</v>
      </c>
      <c r="D285" s="34" t="s">
        <v>35</v>
      </c>
      <c r="E285" s="454" t="s">
        <v>601</v>
      </c>
      <c r="F285" s="257" t="s">
        <v>139</v>
      </c>
      <c r="G285" s="383">
        <f>G286</f>
        <v>1000</v>
      </c>
      <c r="H285" s="383">
        <f>H286</f>
        <v>1000</v>
      </c>
    </row>
    <row r="286" spans="1:8" ht="36.75" customHeight="1" x14ac:dyDescent="0.2">
      <c r="A286" s="205" t="s">
        <v>140</v>
      </c>
      <c r="B286" s="285"/>
      <c r="C286" s="257" t="s">
        <v>34</v>
      </c>
      <c r="D286" s="34" t="s">
        <v>35</v>
      </c>
      <c r="E286" s="454" t="s">
        <v>601</v>
      </c>
      <c r="F286" s="257" t="s">
        <v>141</v>
      </c>
      <c r="G286" s="400">
        <f>300+300+400</f>
        <v>1000</v>
      </c>
      <c r="H286" s="400">
        <f>300+300+400</f>
        <v>1000</v>
      </c>
    </row>
    <row r="287" spans="1:8" ht="0.75" hidden="1" customHeight="1" x14ac:dyDescent="0.2">
      <c r="A287" s="68" t="s">
        <v>242</v>
      </c>
      <c r="B287" s="69"/>
      <c r="C287" s="70" t="s">
        <v>48</v>
      </c>
      <c r="D287" s="70"/>
      <c r="E287" s="288"/>
      <c r="F287" s="70"/>
      <c r="G287" s="403">
        <f>G289</f>
        <v>0</v>
      </c>
      <c r="H287" s="403">
        <f>H289</f>
        <v>0</v>
      </c>
    </row>
    <row r="288" spans="1:8" ht="13.5" hidden="1" x14ac:dyDescent="0.2">
      <c r="A288" s="289" t="s">
        <v>204</v>
      </c>
      <c r="B288" s="63"/>
      <c r="C288" s="290" t="s">
        <v>48</v>
      </c>
      <c r="D288" s="290" t="s">
        <v>112</v>
      </c>
      <c r="E288" s="291"/>
      <c r="F288" s="270"/>
      <c r="G288" s="413">
        <f>SUM(G289)</f>
        <v>0</v>
      </c>
      <c r="H288" s="413">
        <f>SUM(H289)</f>
        <v>0</v>
      </c>
    </row>
    <row r="289" spans="1:8" ht="42.75" hidden="1" customHeight="1" x14ac:dyDescent="0.2">
      <c r="A289" s="36" t="s">
        <v>215</v>
      </c>
      <c r="B289" s="285"/>
      <c r="C289" s="292" t="s">
        <v>48</v>
      </c>
      <c r="D289" s="292" t="s">
        <v>112</v>
      </c>
      <c r="E289" s="293" t="s">
        <v>172</v>
      </c>
      <c r="F289" s="292"/>
      <c r="G289" s="414">
        <f>G290</f>
        <v>0</v>
      </c>
      <c r="H289" s="414">
        <f>H290</f>
        <v>0</v>
      </c>
    </row>
    <row r="290" spans="1:8" hidden="1" x14ac:dyDescent="0.2">
      <c r="A290" s="55" t="s">
        <v>16</v>
      </c>
      <c r="B290" s="284"/>
      <c r="C290" s="294" t="s">
        <v>48</v>
      </c>
      <c r="D290" s="294" t="s">
        <v>112</v>
      </c>
      <c r="E290" s="295" t="s">
        <v>173</v>
      </c>
      <c r="F290" s="294"/>
      <c r="G290" s="415">
        <f>SUM(G291)</f>
        <v>0</v>
      </c>
      <c r="H290" s="415">
        <f>SUM(H291)</f>
        <v>0</v>
      </c>
    </row>
    <row r="291" spans="1:8" hidden="1" x14ac:dyDescent="0.2">
      <c r="A291" s="58" t="s">
        <v>16</v>
      </c>
      <c r="B291" s="285"/>
      <c r="C291" s="296" t="s">
        <v>48</v>
      </c>
      <c r="D291" s="296" t="s">
        <v>112</v>
      </c>
      <c r="E291" s="297" t="s">
        <v>174</v>
      </c>
      <c r="F291" s="292"/>
      <c r="G291" s="416">
        <f>G292</f>
        <v>0</v>
      </c>
      <c r="H291" s="416">
        <f>H292</f>
        <v>0</v>
      </c>
    </row>
    <row r="292" spans="1:8" ht="46.5" hidden="1" customHeight="1" x14ac:dyDescent="0.2">
      <c r="A292" s="298" t="s">
        <v>243</v>
      </c>
      <c r="B292" s="285"/>
      <c r="C292" s="296" t="s">
        <v>48</v>
      </c>
      <c r="D292" s="296" t="s">
        <v>112</v>
      </c>
      <c r="E292" s="297" t="s">
        <v>203</v>
      </c>
      <c r="F292" s="296"/>
      <c r="G292" s="416">
        <f>G294</f>
        <v>0</v>
      </c>
      <c r="H292" s="416">
        <f>H294</f>
        <v>0</v>
      </c>
    </row>
    <row r="293" spans="1:8" ht="25.5" hidden="1" x14ac:dyDescent="0.2">
      <c r="A293" s="205" t="s">
        <v>36</v>
      </c>
      <c r="B293" s="285"/>
      <c r="C293" s="296" t="s">
        <v>48</v>
      </c>
      <c r="D293" s="296" t="s">
        <v>112</v>
      </c>
      <c r="E293" s="297" t="s">
        <v>203</v>
      </c>
      <c r="F293" s="296" t="s">
        <v>139</v>
      </c>
      <c r="G293" s="416">
        <f>G294</f>
        <v>0</v>
      </c>
      <c r="H293" s="416">
        <f>H294</f>
        <v>0</v>
      </c>
    </row>
    <row r="294" spans="1:8" ht="25.5" hidden="1" x14ac:dyDescent="0.2">
      <c r="A294" s="205" t="s">
        <v>140</v>
      </c>
      <c r="B294" s="285"/>
      <c r="C294" s="296" t="s">
        <v>48</v>
      </c>
      <c r="D294" s="296" t="s">
        <v>112</v>
      </c>
      <c r="E294" s="297" t="s">
        <v>203</v>
      </c>
      <c r="F294" s="296" t="s">
        <v>141</v>
      </c>
      <c r="G294" s="416">
        <v>0</v>
      </c>
      <c r="H294" s="416">
        <v>0</v>
      </c>
    </row>
    <row r="295" spans="1:8" s="255" customFormat="1" ht="30" customHeight="1" x14ac:dyDescent="0.2">
      <c r="A295" s="472" t="s">
        <v>260</v>
      </c>
      <c r="B295" s="471" t="s">
        <v>259</v>
      </c>
      <c r="C295" s="476"/>
      <c r="D295" s="476"/>
      <c r="E295" s="476"/>
      <c r="F295" s="476"/>
      <c r="G295" s="477">
        <f t="shared" ref="G295:H297" si="14">G296</f>
        <v>1658.999</v>
      </c>
      <c r="H295" s="477">
        <f t="shared" si="14"/>
        <v>1658.999</v>
      </c>
    </row>
    <row r="296" spans="1:8" s="255" customFormat="1" ht="31.5" customHeight="1" x14ac:dyDescent="0.2">
      <c r="A296" s="21" t="s">
        <v>208</v>
      </c>
      <c r="B296" s="22"/>
      <c r="C296" s="22" t="s">
        <v>35</v>
      </c>
      <c r="D296" s="23"/>
      <c r="E296" s="23"/>
      <c r="F296" s="23"/>
      <c r="G296" s="396">
        <f t="shared" si="14"/>
        <v>1658.999</v>
      </c>
      <c r="H296" s="396">
        <f t="shared" si="14"/>
        <v>1658.999</v>
      </c>
    </row>
    <row r="297" spans="1:8" s="299" customFormat="1" ht="30" customHeight="1" x14ac:dyDescent="0.25">
      <c r="A297" s="24" t="s">
        <v>272</v>
      </c>
      <c r="B297" s="25"/>
      <c r="C297" s="25" t="s">
        <v>35</v>
      </c>
      <c r="D297" s="25" t="s">
        <v>112</v>
      </c>
      <c r="E297" s="25"/>
      <c r="F297" s="25"/>
      <c r="G297" s="397">
        <f t="shared" si="14"/>
        <v>1658.999</v>
      </c>
      <c r="H297" s="397">
        <f t="shared" si="14"/>
        <v>1658.999</v>
      </c>
    </row>
    <row r="298" spans="1:8" s="299" customFormat="1" ht="44.25" customHeight="1" x14ac:dyDescent="0.25">
      <c r="A298" s="262" t="s">
        <v>12</v>
      </c>
      <c r="B298" s="263"/>
      <c r="C298" s="263" t="s">
        <v>35</v>
      </c>
      <c r="D298" s="263" t="s">
        <v>112</v>
      </c>
      <c r="E298" s="263" t="s">
        <v>13</v>
      </c>
      <c r="F298" s="263"/>
      <c r="G298" s="410">
        <f>G299+G304+G306</f>
        <v>1658.999</v>
      </c>
      <c r="H298" s="410">
        <f>H299+H304+H306</f>
        <v>1658.999</v>
      </c>
    </row>
    <row r="299" spans="1:8" s="299" customFormat="1" ht="30.75" customHeight="1" x14ac:dyDescent="0.25">
      <c r="A299" s="264" t="s">
        <v>273</v>
      </c>
      <c r="B299" s="265"/>
      <c r="C299" s="265" t="s">
        <v>35</v>
      </c>
      <c r="D299" s="265" t="s">
        <v>112</v>
      </c>
      <c r="E299" s="265" t="s">
        <v>254</v>
      </c>
      <c r="F299" s="265"/>
      <c r="G299" s="411">
        <f>SUM(G300)</f>
        <v>1658.999</v>
      </c>
      <c r="H299" s="411">
        <f>SUM(H300)</f>
        <v>1658.999</v>
      </c>
    </row>
    <row r="300" spans="1:8" s="299" customFormat="1" ht="30.75" customHeight="1" x14ac:dyDescent="0.25">
      <c r="A300" s="267" t="s">
        <v>16</v>
      </c>
      <c r="B300" s="263"/>
      <c r="C300" s="257" t="s">
        <v>35</v>
      </c>
      <c r="D300" s="257" t="s">
        <v>112</v>
      </c>
      <c r="E300" s="257" t="s">
        <v>255</v>
      </c>
      <c r="F300" s="263"/>
      <c r="G300" s="383">
        <f t="shared" ref="G300:H302" si="15">G301</f>
        <v>1658.999</v>
      </c>
      <c r="H300" s="383">
        <f t="shared" si="15"/>
        <v>1658.999</v>
      </c>
    </row>
    <row r="301" spans="1:8" s="255" customFormat="1" ht="30" customHeight="1" x14ac:dyDescent="0.2">
      <c r="A301" s="267" t="s">
        <v>273</v>
      </c>
      <c r="B301" s="257"/>
      <c r="C301" s="257" t="s">
        <v>35</v>
      </c>
      <c r="D301" s="257" t="s">
        <v>112</v>
      </c>
      <c r="E301" s="257" t="s">
        <v>256</v>
      </c>
      <c r="F301" s="263"/>
      <c r="G301" s="383">
        <f t="shared" si="15"/>
        <v>1658.999</v>
      </c>
      <c r="H301" s="383">
        <f t="shared" si="15"/>
        <v>1658.999</v>
      </c>
    </row>
    <row r="302" spans="1:8" s="255" customFormat="1" ht="56.25" customHeight="1" x14ac:dyDescent="0.2">
      <c r="A302" s="205" t="s">
        <v>210</v>
      </c>
      <c r="B302" s="257"/>
      <c r="C302" s="257" t="s">
        <v>35</v>
      </c>
      <c r="D302" s="257" t="s">
        <v>112</v>
      </c>
      <c r="E302" s="257" t="s">
        <v>256</v>
      </c>
      <c r="F302" s="257" t="s">
        <v>146</v>
      </c>
      <c r="G302" s="383">
        <f t="shared" si="15"/>
        <v>1658.999</v>
      </c>
      <c r="H302" s="383">
        <f t="shared" si="15"/>
        <v>1658.999</v>
      </c>
    </row>
    <row r="303" spans="1:8" s="255" customFormat="1" ht="27.75" customHeight="1" x14ac:dyDescent="0.2">
      <c r="A303" s="205" t="s">
        <v>147</v>
      </c>
      <c r="B303" s="257"/>
      <c r="C303" s="257" t="s">
        <v>35</v>
      </c>
      <c r="D303" s="257" t="s">
        <v>112</v>
      </c>
      <c r="E303" s="257" t="s">
        <v>256</v>
      </c>
      <c r="F303" s="257" t="s">
        <v>148</v>
      </c>
      <c r="G303" s="383">
        <v>1658.999</v>
      </c>
      <c r="H303" s="383">
        <v>1658.999</v>
      </c>
    </row>
    <row r="304" spans="1:8" ht="27" hidden="1" customHeight="1" x14ac:dyDescent="0.2">
      <c r="A304" s="205" t="s">
        <v>36</v>
      </c>
      <c r="B304" s="257"/>
      <c r="C304" s="257" t="s">
        <v>35</v>
      </c>
      <c r="D304" s="257" t="s">
        <v>112</v>
      </c>
      <c r="E304" s="257" t="s">
        <v>256</v>
      </c>
      <c r="F304" s="257" t="s">
        <v>139</v>
      </c>
      <c r="G304" s="266">
        <f>G305</f>
        <v>0</v>
      </c>
      <c r="H304" s="266">
        <f>H305</f>
        <v>0</v>
      </c>
    </row>
    <row r="305" spans="1:8" ht="25.5" hidden="1" customHeight="1" x14ac:dyDescent="0.2">
      <c r="A305" s="205" t="s">
        <v>140</v>
      </c>
      <c r="B305" s="257"/>
      <c r="C305" s="257" t="s">
        <v>35</v>
      </c>
      <c r="D305" s="257" t="s">
        <v>112</v>
      </c>
      <c r="E305" s="257" t="s">
        <v>256</v>
      </c>
      <c r="F305" s="257" t="s">
        <v>141</v>
      </c>
      <c r="G305" s="266">
        <v>0</v>
      </c>
      <c r="H305" s="266">
        <v>0</v>
      </c>
    </row>
    <row r="306" spans="1:8" ht="24" hidden="1" customHeight="1" x14ac:dyDescent="0.2">
      <c r="A306" s="205" t="s">
        <v>38</v>
      </c>
      <c r="B306" s="257"/>
      <c r="C306" s="257" t="s">
        <v>35</v>
      </c>
      <c r="D306" s="257" t="s">
        <v>112</v>
      </c>
      <c r="E306" s="257" t="s">
        <v>256</v>
      </c>
      <c r="F306" s="257" t="s">
        <v>150</v>
      </c>
      <c r="G306" s="266">
        <f>G307+G308</f>
        <v>0</v>
      </c>
      <c r="H306" s="266">
        <f>H307+H308</f>
        <v>0</v>
      </c>
    </row>
    <row r="307" spans="1:8" ht="23.25" hidden="1" customHeight="1" x14ac:dyDescent="0.2">
      <c r="A307" s="205" t="s">
        <v>296</v>
      </c>
      <c r="B307" s="257"/>
      <c r="C307" s="257" t="s">
        <v>35</v>
      </c>
      <c r="D307" s="257" t="s">
        <v>47</v>
      </c>
      <c r="E307" s="257" t="s">
        <v>256</v>
      </c>
      <c r="F307" s="257" t="s">
        <v>295</v>
      </c>
      <c r="G307" s="266">
        <v>0</v>
      </c>
      <c r="H307" s="266">
        <v>0</v>
      </c>
    </row>
    <row r="308" spans="1:8" ht="22.5" hidden="1" customHeight="1" x14ac:dyDescent="0.2">
      <c r="A308" s="205" t="s">
        <v>151</v>
      </c>
      <c r="B308" s="257"/>
      <c r="C308" s="257" t="s">
        <v>35</v>
      </c>
      <c r="D308" s="257" t="s">
        <v>112</v>
      </c>
      <c r="E308" s="257" t="s">
        <v>256</v>
      </c>
      <c r="F308" s="257" t="s">
        <v>152</v>
      </c>
      <c r="G308" s="266">
        <v>0</v>
      </c>
      <c r="H308" s="266">
        <v>0</v>
      </c>
    </row>
  </sheetData>
  <mergeCells count="8">
    <mergeCell ref="A11:H11"/>
    <mergeCell ref="A13:A14"/>
    <mergeCell ref="B13:B14"/>
    <mergeCell ref="C13:C14"/>
    <mergeCell ref="D13:D14"/>
    <mergeCell ref="E13:E14"/>
    <mergeCell ref="F13:F14"/>
    <mergeCell ref="G13:H1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9"/>
  <sheetViews>
    <sheetView workbookViewId="0">
      <selection activeCell="C6" sqref="C6"/>
    </sheetView>
  </sheetViews>
  <sheetFormatPr defaultRowHeight="12.75" x14ac:dyDescent="0.2"/>
  <cols>
    <col min="1" max="1" width="34.5703125" style="1" customWidth="1"/>
    <col min="2" max="2" width="24.7109375" style="1" customWidth="1"/>
    <col min="3" max="3" width="19.28515625" style="190" customWidth="1"/>
    <col min="4" max="5" width="14.140625" style="1" customWidth="1"/>
    <col min="6" max="6" width="17.5703125" style="1" customWidth="1"/>
    <col min="7" max="7" width="17.85546875" style="1" customWidth="1"/>
    <col min="8" max="8" width="14.5703125" style="1" bestFit="1" customWidth="1"/>
    <col min="9" max="9" width="12.42578125" style="1" bestFit="1" customWidth="1"/>
    <col min="10" max="10" width="14.5703125" style="1" bestFit="1" customWidth="1"/>
    <col min="11" max="16384" width="9.140625" style="1"/>
  </cols>
  <sheetData>
    <row r="1" spans="1:7" ht="15" x14ac:dyDescent="0.25">
      <c r="E1" s="91" t="s">
        <v>425</v>
      </c>
      <c r="F1" s="91"/>
    </row>
    <row r="2" spans="1:7" ht="15" x14ac:dyDescent="0.25">
      <c r="E2" s="91" t="s">
        <v>618</v>
      </c>
      <c r="F2" s="91"/>
    </row>
    <row r="3" spans="1:7" ht="15" x14ac:dyDescent="0.25">
      <c r="E3" s="91" t="s">
        <v>10</v>
      </c>
      <c r="F3" s="91"/>
    </row>
    <row r="4" spans="1:7" ht="15" x14ac:dyDescent="0.25">
      <c r="E4" s="91" t="s">
        <v>3</v>
      </c>
      <c r="F4" s="91"/>
    </row>
    <row r="5" spans="1:7" ht="15" x14ac:dyDescent="0.25">
      <c r="E5" s="91" t="s">
        <v>4</v>
      </c>
      <c r="F5" s="91"/>
    </row>
    <row r="6" spans="1:7" ht="15" x14ac:dyDescent="0.25">
      <c r="E6" s="91" t="s">
        <v>619</v>
      </c>
      <c r="F6" s="91"/>
    </row>
    <row r="9" spans="1:7" s="4" customFormat="1" ht="44.45" customHeight="1" x14ac:dyDescent="0.25">
      <c r="A9" s="515" t="s">
        <v>505</v>
      </c>
      <c r="B9" s="515"/>
      <c r="C9" s="515"/>
      <c r="D9" s="515"/>
      <c r="E9" s="515"/>
      <c r="F9" s="515"/>
    </row>
    <row r="10" spans="1:7" s="4" customFormat="1" ht="15.75" x14ac:dyDescent="0.25">
      <c r="A10" s="516"/>
      <c r="B10" s="516"/>
      <c r="C10" s="516"/>
      <c r="D10" s="516"/>
      <c r="E10" s="516"/>
      <c r="F10" s="516"/>
    </row>
    <row r="11" spans="1:7" ht="29.25" customHeight="1" x14ac:dyDescent="0.2">
      <c r="A11" s="507" t="s">
        <v>395</v>
      </c>
      <c r="B11" s="507" t="s">
        <v>396</v>
      </c>
      <c r="C11" s="507" t="s">
        <v>397</v>
      </c>
      <c r="D11" s="517" t="s">
        <v>398</v>
      </c>
      <c r="E11" s="518"/>
      <c r="F11" s="519"/>
      <c r="G11" s="507" t="s">
        <v>399</v>
      </c>
    </row>
    <row r="12" spans="1:7" ht="29.25" customHeight="1" x14ac:dyDescent="0.2">
      <c r="A12" s="508"/>
      <c r="B12" s="508"/>
      <c r="C12" s="508"/>
      <c r="D12" s="164" t="s">
        <v>304</v>
      </c>
      <c r="E12" s="164" t="s">
        <v>427</v>
      </c>
      <c r="F12" s="164" t="s">
        <v>490</v>
      </c>
      <c r="G12" s="508"/>
    </row>
    <row r="13" spans="1:7" ht="33.75" hidden="1" customHeight="1" x14ac:dyDescent="0.2">
      <c r="A13" s="509" t="s">
        <v>400</v>
      </c>
      <c r="B13" s="510"/>
      <c r="C13" s="510"/>
      <c r="D13" s="510"/>
      <c r="E13" s="510"/>
      <c r="F13" s="511"/>
      <c r="G13" s="512">
        <v>2022</v>
      </c>
    </row>
    <row r="14" spans="1:7" ht="27.75" hidden="1" customHeight="1" x14ac:dyDescent="0.2">
      <c r="A14" s="520" t="s">
        <v>434</v>
      </c>
      <c r="B14" s="523" t="s">
        <v>402</v>
      </c>
      <c r="C14" s="191" t="s">
        <v>403</v>
      </c>
      <c r="D14" s="192">
        <v>0</v>
      </c>
      <c r="E14" s="192">
        <v>0</v>
      </c>
      <c r="F14" s="192">
        <v>0</v>
      </c>
      <c r="G14" s="513"/>
    </row>
    <row r="15" spans="1:7" ht="27.75" hidden="1" customHeight="1" x14ac:dyDescent="0.2">
      <c r="A15" s="521"/>
      <c r="B15" s="524"/>
      <c r="C15" s="191" t="s">
        <v>404</v>
      </c>
      <c r="D15" s="192">
        <v>0</v>
      </c>
      <c r="E15" s="192">
        <v>0</v>
      </c>
      <c r="F15" s="192">
        <v>0</v>
      </c>
      <c r="G15" s="513"/>
    </row>
    <row r="16" spans="1:7" ht="25.5" hidden="1" customHeight="1" x14ac:dyDescent="0.2">
      <c r="A16" s="522"/>
      <c r="B16" s="525"/>
      <c r="C16" s="191" t="s">
        <v>405</v>
      </c>
      <c r="D16" s="192">
        <f>SUM(D14:D15)</f>
        <v>0</v>
      </c>
      <c r="E16" s="192">
        <f>SUM(E14:E15)</f>
        <v>0</v>
      </c>
      <c r="F16" s="192">
        <f>SUM(F14:F15)</f>
        <v>0</v>
      </c>
      <c r="G16" s="514"/>
    </row>
    <row r="17" spans="1:10" ht="49.5" hidden="1" customHeight="1" x14ac:dyDescent="0.2">
      <c r="A17" s="526" t="s">
        <v>130</v>
      </c>
      <c r="B17" s="527"/>
      <c r="C17" s="527"/>
      <c r="D17" s="527"/>
      <c r="E17" s="527"/>
      <c r="F17" s="528"/>
      <c r="G17" s="512" t="s">
        <v>401</v>
      </c>
    </row>
    <row r="18" spans="1:10" ht="33.75" hidden="1" customHeight="1" x14ac:dyDescent="0.2">
      <c r="A18" s="520" t="s">
        <v>406</v>
      </c>
      <c r="B18" s="523" t="s">
        <v>402</v>
      </c>
      <c r="C18" s="191" t="s">
        <v>403</v>
      </c>
      <c r="D18" s="192">
        <v>0</v>
      </c>
      <c r="E18" s="192">
        <v>0</v>
      </c>
      <c r="F18" s="192">
        <v>0</v>
      </c>
      <c r="G18" s="513"/>
      <c r="H18" s="193"/>
      <c r="I18" s="193"/>
      <c r="J18" s="193"/>
    </row>
    <row r="19" spans="1:10" ht="43.5" hidden="1" customHeight="1" x14ac:dyDescent="0.2">
      <c r="A19" s="521"/>
      <c r="B19" s="524"/>
      <c r="C19" s="191" t="s">
        <v>404</v>
      </c>
      <c r="D19" s="192">
        <v>0</v>
      </c>
      <c r="E19" s="192">
        <v>0</v>
      </c>
      <c r="F19" s="192">
        <v>0</v>
      </c>
      <c r="G19" s="513"/>
      <c r="H19" s="193"/>
      <c r="I19" s="193"/>
      <c r="J19" s="193"/>
    </row>
    <row r="20" spans="1:10" ht="32.25" hidden="1" customHeight="1" x14ac:dyDescent="0.2">
      <c r="A20" s="522"/>
      <c r="B20" s="525"/>
      <c r="C20" s="191" t="s">
        <v>405</v>
      </c>
      <c r="D20" s="192">
        <f>SUM(D18:D19)</f>
        <v>0</v>
      </c>
      <c r="E20" s="192">
        <f>SUM(E18:E19)</f>
        <v>0</v>
      </c>
      <c r="F20" s="192">
        <f>SUM(F18:F19)</f>
        <v>0</v>
      </c>
      <c r="G20" s="513"/>
      <c r="H20" s="193"/>
      <c r="I20" s="193"/>
      <c r="J20" s="193"/>
    </row>
    <row r="21" spans="1:10" ht="27.75" hidden="1" customHeight="1" x14ac:dyDescent="0.2">
      <c r="A21" s="520" t="s">
        <v>407</v>
      </c>
      <c r="B21" s="523" t="s">
        <v>402</v>
      </c>
      <c r="C21" s="191" t="s">
        <v>403</v>
      </c>
      <c r="D21" s="192">
        <v>0</v>
      </c>
      <c r="E21" s="192">
        <v>0</v>
      </c>
      <c r="F21" s="192">
        <v>0</v>
      </c>
      <c r="G21" s="513"/>
      <c r="H21" s="193"/>
      <c r="I21" s="193"/>
      <c r="J21" s="193"/>
    </row>
    <row r="22" spans="1:10" ht="29.25" hidden="1" customHeight="1" x14ac:dyDescent="0.2">
      <c r="A22" s="521"/>
      <c r="B22" s="524"/>
      <c r="C22" s="191" t="s">
        <v>404</v>
      </c>
      <c r="D22" s="192">
        <v>0</v>
      </c>
      <c r="E22" s="192">
        <v>0</v>
      </c>
      <c r="F22" s="192">
        <v>0</v>
      </c>
      <c r="G22" s="513"/>
      <c r="H22" s="193"/>
      <c r="I22" s="193"/>
      <c r="J22" s="193"/>
    </row>
    <row r="23" spans="1:10" ht="22.5" hidden="1" customHeight="1" x14ac:dyDescent="0.2">
      <c r="A23" s="522"/>
      <c r="B23" s="525"/>
      <c r="C23" s="191" t="s">
        <v>405</v>
      </c>
      <c r="D23" s="192">
        <f>SUM(D21:D22)</f>
        <v>0</v>
      </c>
      <c r="E23" s="192">
        <f>SUM(E21:E22)</f>
        <v>0</v>
      </c>
      <c r="F23" s="192">
        <f>SUM(F21:F22)</f>
        <v>0</v>
      </c>
      <c r="G23" s="513"/>
      <c r="H23" s="193"/>
      <c r="I23" s="193"/>
      <c r="J23" s="193"/>
    </row>
    <row r="24" spans="1:10" ht="26.25" hidden="1" customHeight="1" x14ac:dyDescent="0.2">
      <c r="A24" s="520" t="s">
        <v>408</v>
      </c>
      <c r="B24" s="523" t="s">
        <v>402</v>
      </c>
      <c r="C24" s="191" t="s">
        <v>403</v>
      </c>
      <c r="D24" s="192">
        <v>0</v>
      </c>
      <c r="E24" s="192">
        <v>0</v>
      </c>
      <c r="F24" s="192">
        <v>0</v>
      </c>
      <c r="G24" s="513"/>
      <c r="H24" s="193"/>
      <c r="I24" s="193"/>
      <c r="J24" s="193"/>
    </row>
    <row r="25" spans="1:10" ht="29.25" hidden="1" customHeight="1" x14ac:dyDescent="0.2">
      <c r="A25" s="521"/>
      <c r="B25" s="524"/>
      <c r="C25" s="191" t="s">
        <v>404</v>
      </c>
      <c r="D25" s="192">
        <v>0</v>
      </c>
      <c r="E25" s="192">
        <v>0</v>
      </c>
      <c r="F25" s="192">
        <v>0</v>
      </c>
      <c r="G25" s="513"/>
      <c r="H25" s="193"/>
      <c r="I25" s="193"/>
      <c r="J25" s="193"/>
    </row>
    <row r="26" spans="1:10" ht="21" hidden="1" customHeight="1" x14ac:dyDescent="0.2">
      <c r="A26" s="522"/>
      <c r="B26" s="525"/>
      <c r="C26" s="191" t="s">
        <v>405</v>
      </c>
      <c r="D26" s="192">
        <f>SUM(D24:D25)</f>
        <v>0</v>
      </c>
      <c r="E26" s="192">
        <f>SUM(E24:E25)</f>
        <v>0</v>
      </c>
      <c r="F26" s="192">
        <f>SUM(F24:F25)</f>
        <v>0</v>
      </c>
      <c r="G26" s="513"/>
      <c r="H26" s="193"/>
      <c r="I26" s="193"/>
      <c r="J26" s="193"/>
    </row>
    <row r="27" spans="1:10" s="196" customFormat="1" ht="24.75" hidden="1" customHeight="1" x14ac:dyDescent="0.2">
      <c r="A27" s="529" t="s">
        <v>130</v>
      </c>
      <c r="B27" s="532" t="s">
        <v>300</v>
      </c>
      <c r="C27" s="378" t="s">
        <v>403</v>
      </c>
      <c r="D27" s="194">
        <f t="shared" ref="D27:F29" si="0">D18+D21+D24</f>
        <v>0</v>
      </c>
      <c r="E27" s="194">
        <f t="shared" si="0"/>
        <v>0</v>
      </c>
      <c r="F27" s="194">
        <f t="shared" si="0"/>
        <v>0</v>
      </c>
      <c r="G27" s="513"/>
      <c r="H27" s="195"/>
      <c r="I27" s="195"/>
      <c r="J27" s="195"/>
    </row>
    <row r="28" spans="1:10" s="196" customFormat="1" ht="25.5" hidden="1" customHeight="1" x14ac:dyDescent="0.2">
      <c r="A28" s="530"/>
      <c r="B28" s="533"/>
      <c r="C28" s="378" t="s">
        <v>404</v>
      </c>
      <c r="D28" s="194">
        <f t="shared" si="0"/>
        <v>0</v>
      </c>
      <c r="E28" s="194">
        <f t="shared" si="0"/>
        <v>0</v>
      </c>
      <c r="F28" s="194">
        <f t="shared" si="0"/>
        <v>0</v>
      </c>
      <c r="G28" s="513"/>
      <c r="H28" s="195"/>
      <c r="I28" s="195"/>
      <c r="J28" s="195"/>
    </row>
    <row r="29" spans="1:10" s="196" customFormat="1" ht="11.25" hidden="1" customHeight="1" x14ac:dyDescent="0.2">
      <c r="A29" s="531"/>
      <c r="B29" s="534"/>
      <c r="C29" s="378" t="s">
        <v>409</v>
      </c>
      <c r="D29" s="194">
        <f t="shared" si="0"/>
        <v>0</v>
      </c>
      <c r="E29" s="194">
        <f t="shared" si="0"/>
        <v>0</v>
      </c>
      <c r="F29" s="194">
        <f t="shared" si="0"/>
        <v>0</v>
      </c>
      <c r="G29" s="514"/>
      <c r="H29" s="195"/>
      <c r="I29" s="195"/>
      <c r="J29" s="195"/>
    </row>
    <row r="30" spans="1:10" s="196" customFormat="1" ht="37.5" hidden="1" customHeight="1" x14ac:dyDescent="0.2">
      <c r="A30" s="520" t="s">
        <v>450</v>
      </c>
      <c r="B30" s="523" t="s">
        <v>402</v>
      </c>
      <c r="C30" s="191" t="s">
        <v>403</v>
      </c>
      <c r="D30" s="192">
        <v>0</v>
      </c>
      <c r="E30" s="192">
        <v>0</v>
      </c>
      <c r="F30" s="192">
        <v>0</v>
      </c>
      <c r="G30" s="512">
        <v>2021</v>
      </c>
      <c r="H30" s="195"/>
      <c r="I30" s="195"/>
      <c r="J30" s="195"/>
    </row>
    <row r="31" spans="1:10" s="196" customFormat="1" ht="30" hidden="1" customHeight="1" x14ac:dyDescent="0.2">
      <c r="A31" s="521"/>
      <c r="B31" s="524"/>
      <c r="C31" s="191" t="s">
        <v>404</v>
      </c>
      <c r="D31" s="192">
        <v>0</v>
      </c>
      <c r="E31" s="192">
        <v>0</v>
      </c>
      <c r="F31" s="192">
        <v>0</v>
      </c>
      <c r="G31" s="513"/>
      <c r="H31" s="195"/>
      <c r="I31" s="195"/>
      <c r="J31" s="195"/>
    </row>
    <row r="32" spans="1:10" s="196" customFormat="1" ht="34.5" hidden="1" customHeight="1" x14ac:dyDescent="0.2">
      <c r="A32" s="522"/>
      <c r="B32" s="525"/>
      <c r="C32" s="191" t="s">
        <v>405</v>
      </c>
      <c r="D32" s="192">
        <f>SUM(D30:D31)</f>
        <v>0</v>
      </c>
      <c r="E32" s="192">
        <f>SUM(E30:E31)</f>
        <v>0</v>
      </c>
      <c r="F32" s="192">
        <f>SUM(F30:F31)</f>
        <v>0</v>
      </c>
      <c r="G32" s="514"/>
      <c r="H32" s="195"/>
      <c r="I32" s="195"/>
      <c r="J32" s="195"/>
    </row>
    <row r="33" spans="1:10" s="196" customFormat="1" ht="12.75" customHeight="1" x14ac:dyDescent="0.2">
      <c r="A33" s="545" t="s">
        <v>28</v>
      </c>
      <c r="B33" s="546"/>
      <c r="C33" s="546"/>
      <c r="D33" s="546"/>
      <c r="E33" s="546"/>
      <c r="F33" s="547"/>
      <c r="G33" s="535">
        <v>2022</v>
      </c>
      <c r="H33" s="195"/>
      <c r="I33" s="195"/>
      <c r="J33" s="195"/>
    </row>
    <row r="34" spans="1:10" s="196" customFormat="1" ht="17.25" customHeight="1" x14ac:dyDescent="0.2">
      <c r="A34" s="548"/>
      <c r="B34" s="549"/>
      <c r="C34" s="549"/>
      <c r="D34" s="549"/>
      <c r="E34" s="549"/>
      <c r="F34" s="550"/>
      <c r="G34" s="536"/>
      <c r="H34" s="195"/>
      <c r="I34" s="195"/>
      <c r="J34" s="195"/>
    </row>
    <row r="35" spans="1:10" s="196" customFormat="1" ht="13.7" hidden="1" customHeight="1" x14ac:dyDescent="0.2">
      <c r="A35" s="551"/>
      <c r="B35" s="552"/>
      <c r="C35" s="552"/>
      <c r="D35" s="552"/>
      <c r="E35" s="552"/>
      <c r="F35" s="553"/>
      <c r="G35" s="536"/>
      <c r="H35" s="195"/>
      <c r="I35" s="195"/>
      <c r="J35" s="195"/>
    </row>
    <row r="36" spans="1:10" s="196" customFormat="1" ht="24.75" hidden="1" customHeight="1" x14ac:dyDescent="0.2">
      <c r="A36" s="520" t="s">
        <v>448</v>
      </c>
      <c r="B36" s="523" t="s">
        <v>402</v>
      </c>
      <c r="C36" s="191" t="s">
        <v>403</v>
      </c>
      <c r="D36" s="192">
        <v>0</v>
      </c>
      <c r="E36" s="192">
        <v>0</v>
      </c>
      <c r="F36" s="192">
        <v>0</v>
      </c>
      <c r="G36" s="536"/>
      <c r="H36" s="195"/>
      <c r="I36" s="195"/>
      <c r="J36" s="195"/>
    </row>
    <row r="37" spans="1:10" s="196" customFormat="1" ht="27.75" hidden="1" customHeight="1" x14ac:dyDescent="0.2">
      <c r="A37" s="521"/>
      <c r="B37" s="524"/>
      <c r="C37" s="191" t="s">
        <v>404</v>
      </c>
      <c r="D37" s="192">
        <v>0</v>
      </c>
      <c r="E37" s="192">
        <v>0</v>
      </c>
      <c r="F37" s="192">
        <v>0</v>
      </c>
      <c r="G37" s="536"/>
      <c r="H37" s="195"/>
      <c r="I37" s="195"/>
      <c r="J37" s="195"/>
    </row>
    <row r="38" spans="1:10" s="196" customFormat="1" ht="33.75" hidden="1" customHeight="1" x14ac:dyDescent="0.2">
      <c r="A38" s="522"/>
      <c r="B38" s="525"/>
      <c r="C38" s="191" t="s">
        <v>405</v>
      </c>
      <c r="D38" s="192">
        <f>SUM(D36:D37)</f>
        <v>0</v>
      </c>
      <c r="E38" s="192">
        <f>SUM(E36:E37)</f>
        <v>0</v>
      </c>
      <c r="F38" s="192">
        <f>SUM(F36:F37)</f>
        <v>0</v>
      </c>
      <c r="G38" s="536"/>
      <c r="H38" s="195"/>
      <c r="I38" s="195"/>
      <c r="J38" s="195"/>
    </row>
    <row r="39" spans="1:10" s="196" customFormat="1" ht="29.25" customHeight="1" x14ac:dyDescent="0.2">
      <c r="A39" s="543" t="s">
        <v>449</v>
      </c>
      <c r="B39" s="544" t="s">
        <v>402</v>
      </c>
      <c r="C39" s="191" t="s">
        <v>403</v>
      </c>
      <c r="D39" s="385">
        <v>2563</v>
      </c>
      <c r="E39" s="385">
        <v>0</v>
      </c>
      <c r="F39" s="385">
        <v>0</v>
      </c>
      <c r="G39" s="536"/>
      <c r="H39" s="195"/>
      <c r="I39" s="195"/>
      <c r="J39" s="195"/>
    </row>
    <row r="40" spans="1:10" s="196" customFormat="1" ht="24.75" customHeight="1" x14ac:dyDescent="0.2">
      <c r="A40" s="543"/>
      <c r="B40" s="544"/>
      <c r="C40" s="191" t="s">
        <v>404</v>
      </c>
      <c r="D40" s="385">
        <v>0</v>
      </c>
      <c r="E40" s="385">
        <v>0</v>
      </c>
      <c r="F40" s="385">
        <v>0</v>
      </c>
      <c r="G40" s="536"/>
      <c r="H40" s="195"/>
      <c r="I40" s="195"/>
      <c r="J40" s="195"/>
    </row>
    <row r="41" spans="1:10" s="196" customFormat="1" ht="30" customHeight="1" x14ac:dyDescent="0.2">
      <c r="A41" s="543"/>
      <c r="B41" s="544"/>
      <c r="C41" s="191" t="s">
        <v>405</v>
      </c>
      <c r="D41" s="385">
        <f>SUM(D39:D40)</f>
        <v>2563</v>
      </c>
      <c r="E41" s="385">
        <v>0</v>
      </c>
      <c r="F41" s="385">
        <v>0</v>
      </c>
      <c r="G41" s="537"/>
      <c r="H41" s="195"/>
      <c r="I41" s="195"/>
      <c r="J41" s="195"/>
    </row>
    <row r="42" spans="1:10" s="196" customFormat="1" ht="30.75" hidden="1" customHeight="1" x14ac:dyDescent="0.2">
      <c r="A42" s="543" t="s">
        <v>458</v>
      </c>
      <c r="B42" s="544" t="s">
        <v>402</v>
      </c>
      <c r="C42" s="191" t="s">
        <v>403</v>
      </c>
      <c r="D42" s="385">
        <v>0</v>
      </c>
      <c r="E42" s="385">
        <v>0</v>
      </c>
      <c r="F42" s="385">
        <v>0</v>
      </c>
      <c r="G42" s="512">
        <v>2021</v>
      </c>
      <c r="H42" s="195"/>
      <c r="I42" s="195"/>
      <c r="J42" s="195"/>
    </row>
    <row r="43" spans="1:10" s="196" customFormat="1" ht="30.75" hidden="1" customHeight="1" x14ac:dyDescent="0.2">
      <c r="A43" s="543"/>
      <c r="B43" s="544"/>
      <c r="C43" s="191" t="s">
        <v>404</v>
      </c>
      <c r="D43" s="385">
        <v>0</v>
      </c>
      <c r="E43" s="385">
        <v>0</v>
      </c>
      <c r="F43" s="385">
        <v>0</v>
      </c>
      <c r="G43" s="513"/>
      <c r="H43" s="195"/>
      <c r="I43" s="195"/>
      <c r="J43" s="195"/>
    </row>
    <row r="44" spans="1:10" s="196" customFormat="1" ht="30.75" hidden="1" customHeight="1" x14ac:dyDescent="0.2">
      <c r="A44" s="543"/>
      <c r="B44" s="544"/>
      <c r="C44" s="191" t="s">
        <v>405</v>
      </c>
      <c r="D44" s="385">
        <v>0</v>
      </c>
      <c r="E44" s="385">
        <v>0</v>
      </c>
      <c r="F44" s="385">
        <v>0</v>
      </c>
      <c r="G44" s="514"/>
      <c r="H44" s="195"/>
      <c r="I44" s="195"/>
      <c r="J44" s="195"/>
    </row>
    <row r="45" spans="1:10" s="199" customFormat="1" ht="28.5" customHeight="1" x14ac:dyDescent="0.2">
      <c r="A45" s="538" t="s">
        <v>505</v>
      </c>
      <c r="B45" s="539" t="s">
        <v>300</v>
      </c>
      <c r="C45" s="197" t="s">
        <v>403</v>
      </c>
      <c r="D45" s="386">
        <f>D14+D30+D36+D39+D42</f>
        <v>2563</v>
      </c>
      <c r="E45" s="386">
        <f>E14+E30+E36+E39</f>
        <v>0</v>
      </c>
      <c r="F45" s="386">
        <f>F14+F30+F36+F39</f>
        <v>0</v>
      </c>
      <c r="G45" s="540" t="s">
        <v>410</v>
      </c>
      <c r="H45" s="198"/>
      <c r="I45" s="198"/>
      <c r="J45" s="198"/>
    </row>
    <row r="46" spans="1:10" s="199" customFormat="1" ht="28.5" customHeight="1" x14ac:dyDescent="0.2">
      <c r="A46" s="538"/>
      <c r="B46" s="539"/>
      <c r="C46" s="197" t="s">
        <v>404</v>
      </c>
      <c r="D46" s="386">
        <f>D15+D31+D37+D40+D43</f>
        <v>0</v>
      </c>
      <c r="E46" s="386">
        <f>E15+E31+E37+E39</f>
        <v>0</v>
      </c>
      <c r="F46" s="386">
        <f>F15+F31+F37+F40</f>
        <v>0</v>
      </c>
      <c r="G46" s="541"/>
      <c r="H46" s="198"/>
      <c r="I46" s="198"/>
      <c r="J46" s="198"/>
    </row>
    <row r="47" spans="1:10" s="199" customFormat="1" ht="25.5" x14ac:dyDescent="0.2">
      <c r="A47" s="538"/>
      <c r="B47" s="539"/>
      <c r="C47" s="197" t="s">
        <v>411</v>
      </c>
      <c r="D47" s="386">
        <f>D16+D32+D38+D41+D44</f>
        <v>2563</v>
      </c>
      <c r="E47" s="386">
        <f>E16+E29+E38</f>
        <v>0</v>
      </c>
      <c r="F47" s="386">
        <f>F16+F29+F38</f>
        <v>0</v>
      </c>
      <c r="G47" s="542"/>
      <c r="H47" s="198"/>
      <c r="I47" s="198"/>
      <c r="J47" s="198"/>
    </row>
    <row r="49" spans="3:3" s="4" customFormat="1" ht="15.75" x14ac:dyDescent="0.25">
      <c r="C49" s="200"/>
    </row>
  </sheetData>
  <mergeCells count="36">
    <mergeCell ref="G30:G32"/>
    <mergeCell ref="G33:G41"/>
    <mergeCell ref="A45:A47"/>
    <mergeCell ref="B45:B47"/>
    <mergeCell ref="G45:G47"/>
    <mergeCell ref="A39:A41"/>
    <mergeCell ref="B39:B41"/>
    <mergeCell ref="A42:A44"/>
    <mergeCell ref="B42:B44"/>
    <mergeCell ref="G42:G44"/>
    <mergeCell ref="A33:F35"/>
    <mergeCell ref="A30:A32"/>
    <mergeCell ref="B30:B32"/>
    <mergeCell ref="A36:A38"/>
    <mergeCell ref="B36:B38"/>
    <mergeCell ref="A17:F17"/>
    <mergeCell ref="G17:G29"/>
    <mergeCell ref="A18:A20"/>
    <mergeCell ref="B18:B20"/>
    <mergeCell ref="A21:A23"/>
    <mergeCell ref="B21:B23"/>
    <mergeCell ref="A24:A26"/>
    <mergeCell ref="B24:B26"/>
    <mergeCell ref="A27:A29"/>
    <mergeCell ref="B27:B29"/>
    <mergeCell ref="G11:G12"/>
    <mergeCell ref="A13:F13"/>
    <mergeCell ref="G13:G16"/>
    <mergeCell ref="A9:F9"/>
    <mergeCell ref="A10:F10"/>
    <mergeCell ref="A11:A12"/>
    <mergeCell ref="B11:B12"/>
    <mergeCell ref="C11:C12"/>
    <mergeCell ref="D11:F11"/>
    <mergeCell ref="A14:A16"/>
    <mergeCell ref="B14:B1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EF73A-3D9E-4318-A909-04FBB6953AD8}">
  <dimension ref="A1:G34"/>
  <sheetViews>
    <sheetView workbookViewId="0">
      <selection activeCell="A9" sqref="A9:G9"/>
    </sheetView>
  </sheetViews>
  <sheetFormatPr defaultRowHeight="12.75" x14ac:dyDescent="0.2"/>
  <cols>
    <col min="1" max="1" width="51.140625" style="364" customWidth="1"/>
    <col min="2" max="2" width="8" style="364" customWidth="1"/>
    <col min="3" max="3" width="8.140625" style="364" customWidth="1"/>
    <col min="4" max="4" width="4.28515625" style="364" customWidth="1"/>
    <col min="5" max="5" width="8.85546875" style="364" customWidth="1"/>
    <col min="6" max="6" width="9.85546875" style="364" customWidth="1"/>
    <col min="7" max="7" width="11.85546875" style="364" customWidth="1"/>
    <col min="8" max="256" width="9.140625" style="364"/>
    <col min="257" max="257" width="51.140625" style="364" customWidth="1"/>
    <col min="258" max="258" width="8" style="364" customWidth="1"/>
    <col min="259" max="259" width="8.140625" style="364" customWidth="1"/>
    <col min="260" max="260" width="4.28515625" style="364" customWidth="1"/>
    <col min="261" max="261" width="8.85546875" style="364" customWidth="1"/>
    <col min="262" max="262" width="9.85546875" style="364" customWidth="1"/>
    <col min="263" max="263" width="11.85546875" style="364" customWidth="1"/>
    <col min="264" max="512" width="9.140625" style="364"/>
    <col min="513" max="513" width="51.140625" style="364" customWidth="1"/>
    <col min="514" max="514" width="8" style="364" customWidth="1"/>
    <col min="515" max="515" width="8.140625" style="364" customWidth="1"/>
    <col min="516" max="516" width="4.28515625" style="364" customWidth="1"/>
    <col min="517" max="517" width="8.85546875" style="364" customWidth="1"/>
    <col min="518" max="518" width="9.85546875" style="364" customWidth="1"/>
    <col min="519" max="519" width="11.85546875" style="364" customWidth="1"/>
    <col min="520" max="768" width="9.140625" style="364"/>
    <col min="769" max="769" width="51.140625" style="364" customWidth="1"/>
    <col min="770" max="770" width="8" style="364" customWidth="1"/>
    <col min="771" max="771" width="8.140625" style="364" customWidth="1"/>
    <col min="772" max="772" width="4.28515625" style="364" customWidth="1"/>
    <col min="773" max="773" width="8.85546875" style="364" customWidth="1"/>
    <col min="774" max="774" width="9.85546875" style="364" customWidth="1"/>
    <col min="775" max="775" width="11.85546875" style="364" customWidth="1"/>
    <col min="776" max="1024" width="9.140625" style="364"/>
    <col min="1025" max="1025" width="51.140625" style="364" customWidth="1"/>
    <col min="1026" max="1026" width="8" style="364" customWidth="1"/>
    <col min="1027" max="1027" width="8.140625" style="364" customWidth="1"/>
    <col min="1028" max="1028" width="4.28515625" style="364" customWidth="1"/>
    <col min="1029" max="1029" width="8.85546875" style="364" customWidth="1"/>
    <col min="1030" max="1030" width="9.85546875" style="364" customWidth="1"/>
    <col min="1031" max="1031" width="11.85546875" style="364" customWidth="1"/>
    <col min="1032" max="1280" width="9.140625" style="364"/>
    <col min="1281" max="1281" width="51.140625" style="364" customWidth="1"/>
    <col min="1282" max="1282" width="8" style="364" customWidth="1"/>
    <col min="1283" max="1283" width="8.140625" style="364" customWidth="1"/>
    <col min="1284" max="1284" width="4.28515625" style="364" customWidth="1"/>
    <col min="1285" max="1285" width="8.85546875" style="364" customWidth="1"/>
    <col min="1286" max="1286" width="9.85546875" style="364" customWidth="1"/>
    <col min="1287" max="1287" width="11.85546875" style="364" customWidth="1"/>
    <col min="1288" max="1536" width="9.140625" style="364"/>
    <col min="1537" max="1537" width="51.140625" style="364" customWidth="1"/>
    <col min="1538" max="1538" width="8" style="364" customWidth="1"/>
    <col min="1539" max="1539" width="8.140625" style="364" customWidth="1"/>
    <col min="1540" max="1540" width="4.28515625" style="364" customWidth="1"/>
    <col min="1541" max="1541" width="8.85546875" style="364" customWidth="1"/>
    <col min="1542" max="1542" width="9.85546875" style="364" customWidth="1"/>
    <col min="1543" max="1543" width="11.85546875" style="364" customWidth="1"/>
    <col min="1544" max="1792" width="9.140625" style="364"/>
    <col min="1793" max="1793" width="51.140625" style="364" customWidth="1"/>
    <col min="1794" max="1794" width="8" style="364" customWidth="1"/>
    <col min="1795" max="1795" width="8.140625" style="364" customWidth="1"/>
    <col min="1796" max="1796" width="4.28515625" style="364" customWidth="1"/>
    <col min="1797" max="1797" width="8.85546875" style="364" customWidth="1"/>
    <col min="1798" max="1798" width="9.85546875" style="364" customWidth="1"/>
    <col min="1799" max="1799" width="11.85546875" style="364" customWidth="1"/>
    <col min="1800" max="2048" width="9.140625" style="364"/>
    <col min="2049" max="2049" width="51.140625" style="364" customWidth="1"/>
    <col min="2050" max="2050" width="8" style="364" customWidth="1"/>
    <col min="2051" max="2051" width="8.140625" style="364" customWidth="1"/>
    <col min="2052" max="2052" width="4.28515625" style="364" customWidth="1"/>
    <col min="2053" max="2053" width="8.85546875" style="364" customWidth="1"/>
    <col min="2054" max="2054" width="9.85546875" style="364" customWidth="1"/>
    <col min="2055" max="2055" width="11.85546875" style="364" customWidth="1"/>
    <col min="2056" max="2304" width="9.140625" style="364"/>
    <col min="2305" max="2305" width="51.140625" style="364" customWidth="1"/>
    <col min="2306" max="2306" width="8" style="364" customWidth="1"/>
    <col min="2307" max="2307" width="8.140625" style="364" customWidth="1"/>
    <col min="2308" max="2308" width="4.28515625" style="364" customWidth="1"/>
    <col min="2309" max="2309" width="8.85546875" style="364" customWidth="1"/>
    <col min="2310" max="2310" width="9.85546875" style="364" customWidth="1"/>
    <col min="2311" max="2311" width="11.85546875" style="364" customWidth="1"/>
    <col min="2312" max="2560" width="9.140625" style="364"/>
    <col min="2561" max="2561" width="51.140625" style="364" customWidth="1"/>
    <col min="2562" max="2562" width="8" style="364" customWidth="1"/>
    <col min="2563" max="2563" width="8.140625" style="364" customWidth="1"/>
    <col min="2564" max="2564" width="4.28515625" style="364" customWidth="1"/>
    <col min="2565" max="2565" width="8.85546875" style="364" customWidth="1"/>
    <col min="2566" max="2566" width="9.85546875" style="364" customWidth="1"/>
    <col min="2567" max="2567" width="11.85546875" style="364" customWidth="1"/>
    <col min="2568" max="2816" width="9.140625" style="364"/>
    <col min="2817" max="2817" width="51.140625" style="364" customWidth="1"/>
    <col min="2818" max="2818" width="8" style="364" customWidth="1"/>
    <col min="2819" max="2819" width="8.140625" style="364" customWidth="1"/>
    <col min="2820" max="2820" width="4.28515625" style="364" customWidth="1"/>
    <col min="2821" max="2821" width="8.85546875" style="364" customWidth="1"/>
    <col min="2822" max="2822" width="9.85546875" style="364" customWidth="1"/>
    <col min="2823" max="2823" width="11.85546875" style="364" customWidth="1"/>
    <col min="2824" max="3072" width="9.140625" style="364"/>
    <col min="3073" max="3073" width="51.140625" style="364" customWidth="1"/>
    <col min="3074" max="3074" width="8" style="364" customWidth="1"/>
    <col min="3075" max="3075" width="8.140625" style="364" customWidth="1"/>
    <col min="3076" max="3076" width="4.28515625" style="364" customWidth="1"/>
    <col min="3077" max="3077" width="8.85546875" style="364" customWidth="1"/>
    <col min="3078" max="3078" width="9.85546875" style="364" customWidth="1"/>
    <col min="3079" max="3079" width="11.85546875" style="364" customWidth="1"/>
    <col min="3080" max="3328" width="9.140625" style="364"/>
    <col min="3329" max="3329" width="51.140625" style="364" customWidth="1"/>
    <col min="3330" max="3330" width="8" style="364" customWidth="1"/>
    <col min="3331" max="3331" width="8.140625" style="364" customWidth="1"/>
    <col min="3332" max="3332" width="4.28515625" style="364" customWidth="1"/>
    <col min="3333" max="3333" width="8.85546875" style="364" customWidth="1"/>
    <col min="3334" max="3334" width="9.85546875" style="364" customWidth="1"/>
    <col min="3335" max="3335" width="11.85546875" style="364" customWidth="1"/>
    <col min="3336" max="3584" width="9.140625" style="364"/>
    <col min="3585" max="3585" width="51.140625" style="364" customWidth="1"/>
    <col min="3586" max="3586" width="8" style="364" customWidth="1"/>
    <col min="3587" max="3587" width="8.140625" style="364" customWidth="1"/>
    <col min="3588" max="3588" width="4.28515625" style="364" customWidth="1"/>
    <col min="3589" max="3589" width="8.85546875" style="364" customWidth="1"/>
    <col min="3590" max="3590" width="9.85546875" style="364" customWidth="1"/>
    <col min="3591" max="3591" width="11.85546875" style="364" customWidth="1"/>
    <col min="3592" max="3840" width="9.140625" style="364"/>
    <col min="3841" max="3841" width="51.140625" style="364" customWidth="1"/>
    <col min="3842" max="3842" width="8" style="364" customWidth="1"/>
    <col min="3843" max="3843" width="8.140625" style="364" customWidth="1"/>
    <col min="3844" max="3844" width="4.28515625" style="364" customWidth="1"/>
    <col min="3845" max="3845" width="8.85546875" style="364" customWidth="1"/>
    <col min="3846" max="3846" width="9.85546875" style="364" customWidth="1"/>
    <col min="3847" max="3847" width="11.85546875" style="364" customWidth="1"/>
    <col min="3848" max="4096" width="9.140625" style="364"/>
    <col min="4097" max="4097" width="51.140625" style="364" customWidth="1"/>
    <col min="4098" max="4098" width="8" style="364" customWidth="1"/>
    <col min="4099" max="4099" width="8.140625" style="364" customWidth="1"/>
    <col min="4100" max="4100" width="4.28515625" style="364" customWidth="1"/>
    <col min="4101" max="4101" width="8.85546875" style="364" customWidth="1"/>
    <col min="4102" max="4102" width="9.85546875" style="364" customWidth="1"/>
    <col min="4103" max="4103" width="11.85546875" style="364" customWidth="1"/>
    <col min="4104" max="4352" width="9.140625" style="364"/>
    <col min="4353" max="4353" width="51.140625" style="364" customWidth="1"/>
    <col min="4354" max="4354" width="8" style="364" customWidth="1"/>
    <col min="4355" max="4355" width="8.140625" style="364" customWidth="1"/>
    <col min="4356" max="4356" width="4.28515625" style="364" customWidth="1"/>
    <col min="4357" max="4357" width="8.85546875" style="364" customWidth="1"/>
    <col min="4358" max="4358" width="9.85546875" style="364" customWidth="1"/>
    <col min="4359" max="4359" width="11.85546875" style="364" customWidth="1"/>
    <col min="4360" max="4608" width="9.140625" style="364"/>
    <col min="4609" max="4609" width="51.140625" style="364" customWidth="1"/>
    <col min="4610" max="4610" width="8" style="364" customWidth="1"/>
    <col min="4611" max="4611" width="8.140625" style="364" customWidth="1"/>
    <col min="4612" max="4612" width="4.28515625" style="364" customWidth="1"/>
    <col min="4613" max="4613" width="8.85546875" style="364" customWidth="1"/>
    <col min="4614" max="4614" width="9.85546875" style="364" customWidth="1"/>
    <col min="4615" max="4615" width="11.85546875" style="364" customWidth="1"/>
    <col min="4616" max="4864" width="9.140625" style="364"/>
    <col min="4865" max="4865" width="51.140625" style="364" customWidth="1"/>
    <col min="4866" max="4866" width="8" style="364" customWidth="1"/>
    <col min="4867" max="4867" width="8.140625" style="364" customWidth="1"/>
    <col min="4868" max="4868" width="4.28515625" style="364" customWidth="1"/>
    <col min="4869" max="4869" width="8.85546875" style="364" customWidth="1"/>
    <col min="4870" max="4870" width="9.85546875" style="364" customWidth="1"/>
    <col min="4871" max="4871" width="11.85546875" style="364" customWidth="1"/>
    <col min="4872" max="5120" width="9.140625" style="364"/>
    <col min="5121" max="5121" width="51.140625" style="364" customWidth="1"/>
    <col min="5122" max="5122" width="8" style="364" customWidth="1"/>
    <col min="5123" max="5123" width="8.140625" style="364" customWidth="1"/>
    <col min="5124" max="5124" width="4.28515625" style="364" customWidth="1"/>
    <col min="5125" max="5125" width="8.85546875" style="364" customWidth="1"/>
    <col min="5126" max="5126" width="9.85546875" style="364" customWidth="1"/>
    <col min="5127" max="5127" width="11.85546875" style="364" customWidth="1"/>
    <col min="5128" max="5376" width="9.140625" style="364"/>
    <col min="5377" max="5377" width="51.140625" style="364" customWidth="1"/>
    <col min="5378" max="5378" width="8" style="364" customWidth="1"/>
    <col min="5379" max="5379" width="8.140625" style="364" customWidth="1"/>
    <col min="5380" max="5380" width="4.28515625" style="364" customWidth="1"/>
    <col min="5381" max="5381" width="8.85546875" style="364" customWidth="1"/>
    <col min="5382" max="5382" width="9.85546875" style="364" customWidth="1"/>
    <col min="5383" max="5383" width="11.85546875" style="364" customWidth="1"/>
    <col min="5384" max="5632" width="9.140625" style="364"/>
    <col min="5633" max="5633" width="51.140625" style="364" customWidth="1"/>
    <col min="5634" max="5634" width="8" style="364" customWidth="1"/>
    <col min="5635" max="5635" width="8.140625" style="364" customWidth="1"/>
    <col min="5636" max="5636" width="4.28515625" style="364" customWidth="1"/>
    <col min="5637" max="5637" width="8.85546875" style="364" customWidth="1"/>
    <col min="5638" max="5638" width="9.85546875" style="364" customWidth="1"/>
    <col min="5639" max="5639" width="11.85546875" style="364" customWidth="1"/>
    <col min="5640" max="5888" width="9.140625" style="364"/>
    <col min="5889" max="5889" width="51.140625" style="364" customWidth="1"/>
    <col min="5890" max="5890" width="8" style="364" customWidth="1"/>
    <col min="5891" max="5891" width="8.140625" style="364" customWidth="1"/>
    <col min="5892" max="5892" width="4.28515625" style="364" customWidth="1"/>
    <col min="5893" max="5893" width="8.85546875" style="364" customWidth="1"/>
    <col min="5894" max="5894" width="9.85546875" style="364" customWidth="1"/>
    <col min="5895" max="5895" width="11.85546875" style="364" customWidth="1"/>
    <col min="5896" max="6144" width="9.140625" style="364"/>
    <col min="6145" max="6145" width="51.140625" style="364" customWidth="1"/>
    <col min="6146" max="6146" width="8" style="364" customWidth="1"/>
    <col min="6147" max="6147" width="8.140625" style="364" customWidth="1"/>
    <col min="6148" max="6148" width="4.28515625" style="364" customWidth="1"/>
    <col min="6149" max="6149" width="8.85546875" style="364" customWidth="1"/>
    <col min="6150" max="6150" width="9.85546875" style="364" customWidth="1"/>
    <col min="6151" max="6151" width="11.85546875" style="364" customWidth="1"/>
    <col min="6152" max="6400" width="9.140625" style="364"/>
    <col min="6401" max="6401" width="51.140625" style="364" customWidth="1"/>
    <col min="6402" max="6402" width="8" style="364" customWidth="1"/>
    <col min="6403" max="6403" width="8.140625" style="364" customWidth="1"/>
    <col min="6404" max="6404" width="4.28515625" style="364" customWidth="1"/>
    <col min="6405" max="6405" width="8.85546875" style="364" customWidth="1"/>
    <col min="6406" max="6406" width="9.85546875" style="364" customWidth="1"/>
    <col min="6407" max="6407" width="11.85546875" style="364" customWidth="1"/>
    <col min="6408" max="6656" width="9.140625" style="364"/>
    <col min="6657" max="6657" width="51.140625" style="364" customWidth="1"/>
    <col min="6658" max="6658" width="8" style="364" customWidth="1"/>
    <col min="6659" max="6659" width="8.140625" style="364" customWidth="1"/>
    <col min="6660" max="6660" width="4.28515625" style="364" customWidth="1"/>
    <col min="6661" max="6661" width="8.85546875" style="364" customWidth="1"/>
    <col min="6662" max="6662" width="9.85546875" style="364" customWidth="1"/>
    <col min="6663" max="6663" width="11.85546875" style="364" customWidth="1"/>
    <col min="6664" max="6912" width="9.140625" style="364"/>
    <col min="6913" max="6913" width="51.140625" style="364" customWidth="1"/>
    <col min="6914" max="6914" width="8" style="364" customWidth="1"/>
    <col min="6915" max="6915" width="8.140625" style="364" customWidth="1"/>
    <col min="6916" max="6916" width="4.28515625" style="364" customWidth="1"/>
    <col min="6917" max="6917" width="8.85546875" style="364" customWidth="1"/>
    <col min="6918" max="6918" width="9.85546875" style="364" customWidth="1"/>
    <col min="6919" max="6919" width="11.85546875" style="364" customWidth="1"/>
    <col min="6920" max="7168" width="9.140625" style="364"/>
    <col min="7169" max="7169" width="51.140625" style="364" customWidth="1"/>
    <col min="7170" max="7170" width="8" style="364" customWidth="1"/>
    <col min="7171" max="7171" width="8.140625" style="364" customWidth="1"/>
    <col min="7172" max="7172" width="4.28515625" style="364" customWidth="1"/>
    <col min="7173" max="7173" width="8.85546875" style="364" customWidth="1"/>
    <col min="7174" max="7174" width="9.85546875" style="364" customWidth="1"/>
    <col min="7175" max="7175" width="11.85546875" style="364" customWidth="1"/>
    <col min="7176" max="7424" width="9.140625" style="364"/>
    <col min="7425" max="7425" width="51.140625" style="364" customWidth="1"/>
    <col min="7426" max="7426" width="8" style="364" customWidth="1"/>
    <col min="7427" max="7427" width="8.140625" style="364" customWidth="1"/>
    <col min="7428" max="7428" width="4.28515625" style="364" customWidth="1"/>
    <col min="7429" max="7429" width="8.85546875" style="364" customWidth="1"/>
    <col min="7430" max="7430" width="9.85546875" style="364" customWidth="1"/>
    <col min="7431" max="7431" width="11.85546875" style="364" customWidth="1"/>
    <col min="7432" max="7680" width="9.140625" style="364"/>
    <col min="7681" max="7681" width="51.140625" style="364" customWidth="1"/>
    <col min="7682" max="7682" width="8" style="364" customWidth="1"/>
    <col min="7683" max="7683" width="8.140625" style="364" customWidth="1"/>
    <col min="7684" max="7684" width="4.28515625" style="364" customWidth="1"/>
    <col min="7685" max="7685" width="8.85546875" style="364" customWidth="1"/>
    <col min="7686" max="7686" width="9.85546875" style="364" customWidth="1"/>
    <col min="7687" max="7687" width="11.85546875" style="364" customWidth="1"/>
    <col min="7688" max="7936" width="9.140625" style="364"/>
    <col min="7937" max="7937" width="51.140625" style="364" customWidth="1"/>
    <col min="7938" max="7938" width="8" style="364" customWidth="1"/>
    <col min="7939" max="7939" width="8.140625" style="364" customWidth="1"/>
    <col min="7940" max="7940" width="4.28515625" style="364" customWidth="1"/>
    <col min="7941" max="7941" width="8.85546875" style="364" customWidth="1"/>
    <col min="7942" max="7942" width="9.85546875" style="364" customWidth="1"/>
    <col min="7943" max="7943" width="11.85546875" style="364" customWidth="1"/>
    <col min="7944" max="8192" width="9.140625" style="364"/>
    <col min="8193" max="8193" width="51.140625" style="364" customWidth="1"/>
    <col min="8194" max="8194" width="8" style="364" customWidth="1"/>
    <col min="8195" max="8195" width="8.140625" style="364" customWidth="1"/>
    <col min="8196" max="8196" width="4.28515625" style="364" customWidth="1"/>
    <col min="8197" max="8197" width="8.85546875" style="364" customWidth="1"/>
    <col min="8198" max="8198" width="9.85546875" style="364" customWidth="1"/>
    <col min="8199" max="8199" width="11.85546875" style="364" customWidth="1"/>
    <col min="8200" max="8448" width="9.140625" style="364"/>
    <col min="8449" max="8449" width="51.140625" style="364" customWidth="1"/>
    <col min="8450" max="8450" width="8" style="364" customWidth="1"/>
    <col min="8451" max="8451" width="8.140625" style="364" customWidth="1"/>
    <col min="8452" max="8452" width="4.28515625" style="364" customWidth="1"/>
    <col min="8453" max="8453" width="8.85546875" style="364" customWidth="1"/>
    <col min="8454" max="8454" width="9.85546875" style="364" customWidth="1"/>
    <col min="8455" max="8455" width="11.85546875" style="364" customWidth="1"/>
    <col min="8456" max="8704" width="9.140625" style="364"/>
    <col min="8705" max="8705" width="51.140625" style="364" customWidth="1"/>
    <col min="8706" max="8706" width="8" style="364" customWidth="1"/>
    <col min="8707" max="8707" width="8.140625" style="364" customWidth="1"/>
    <col min="8708" max="8708" width="4.28515625" style="364" customWidth="1"/>
    <col min="8709" max="8709" width="8.85546875" style="364" customWidth="1"/>
    <col min="8710" max="8710" width="9.85546875" style="364" customWidth="1"/>
    <col min="8711" max="8711" width="11.85546875" style="364" customWidth="1"/>
    <col min="8712" max="8960" width="9.140625" style="364"/>
    <col min="8961" max="8961" width="51.140625" style="364" customWidth="1"/>
    <col min="8962" max="8962" width="8" style="364" customWidth="1"/>
    <col min="8963" max="8963" width="8.140625" style="364" customWidth="1"/>
    <col min="8964" max="8964" width="4.28515625" style="364" customWidth="1"/>
    <col min="8965" max="8965" width="8.85546875" style="364" customWidth="1"/>
    <col min="8966" max="8966" width="9.85546875" style="364" customWidth="1"/>
    <col min="8967" max="8967" width="11.85546875" style="364" customWidth="1"/>
    <col min="8968" max="9216" width="9.140625" style="364"/>
    <col min="9217" max="9217" width="51.140625" style="364" customWidth="1"/>
    <col min="9218" max="9218" width="8" style="364" customWidth="1"/>
    <col min="9219" max="9219" width="8.140625" style="364" customWidth="1"/>
    <col min="9220" max="9220" width="4.28515625" style="364" customWidth="1"/>
    <col min="9221" max="9221" width="8.85546875" style="364" customWidth="1"/>
    <col min="9222" max="9222" width="9.85546875" style="364" customWidth="1"/>
    <col min="9223" max="9223" width="11.85546875" style="364" customWidth="1"/>
    <col min="9224" max="9472" width="9.140625" style="364"/>
    <col min="9473" max="9473" width="51.140625" style="364" customWidth="1"/>
    <col min="9474" max="9474" width="8" style="364" customWidth="1"/>
    <col min="9475" max="9475" width="8.140625" style="364" customWidth="1"/>
    <col min="9476" max="9476" width="4.28515625" style="364" customWidth="1"/>
    <col min="9477" max="9477" width="8.85546875" style="364" customWidth="1"/>
    <col min="9478" max="9478" width="9.85546875" style="364" customWidth="1"/>
    <col min="9479" max="9479" width="11.85546875" style="364" customWidth="1"/>
    <col min="9480" max="9728" width="9.140625" style="364"/>
    <col min="9729" max="9729" width="51.140625" style="364" customWidth="1"/>
    <col min="9730" max="9730" width="8" style="364" customWidth="1"/>
    <col min="9731" max="9731" width="8.140625" style="364" customWidth="1"/>
    <col min="9732" max="9732" width="4.28515625" style="364" customWidth="1"/>
    <col min="9733" max="9733" width="8.85546875" style="364" customWidth="1"/>
    <col min="9734" max="9734" width="9.85546875" style="364" customWidth="1"/>
    <col min="9735" max="9735" width="11.85546875" style="364" customWidth="1"/>
    <col min="9736" max="9984" width="9.140625" style="364"/>
    <col min="9985" max="9985" width="51.140625" style="364" customWidth="1"/>
    <col min="9986" max="9986" width="8" style="364" customWidth="1"/>
    <col min="9987" max="9987" width="8.140625" style="364" customWidth="1"/>
    <col min="9988" max="9988" width="4.28515625" style="364" customWidth="1"/>
    <col min="9989" max="9989" width="8.85546875" style="364" customWidth="1"/>
    <col min="9990" max="9990" width="9.85546875" style="364" customWidth="1"/>
    <col min="9991" max="9991" width="11.85546875" style="364" customWidth="1"/>
    <col min="9992" max="10240" width="9.140625" style="364"/>
    <col min="10241" max="10241" width="51.140625" style="364" customWidth="1"/>
    <col min="10242" max="10242" width="8" style="364" customWidth="1"/>
    <col min="10243" max="10243" width="8.140625" style="364" customWidth="1"/>
    <col min="10244" max="10244" width="4.28515625" style="364" customWidth="1"/>
    <col min="10245" max="10245" width="8.85546875" style="364" customWidth="1"/>
    <col min="10246" max="10246" width="9.85546875" style="364" customWidth="1"/>
    <col min="10247" max="10247" width="11.85546875" style="364" customWidth="1"/>
    <col min="10248" max="10496" width="9.140625" style="364"/>
    <col min="10497" max="10497" width="51.140625" style="364" customWidth="1"/>
    <col min="10498" max="10498" width="8" style="364" customWidth="1"/>
    <col min="10499" max="10499" width="8.140625" style="364" customWidth="1"/>
    <col min="10500" max="10500" width="4.28515625" style="364" customWidth="1"/>
    <col min="10501" max="10501" width="8.85546875" style="364" customWidth="1"/>
    <col min="10502" max="10502" width="9.85546875" style="364" customWidth="1"/>
    <col min="10503" max="10503" width="11.85546875" style="364" customWidth="1"/>
    <col min="10504" max="10752" width="9.140625" style="364"/>
    <col min="10753" max="10753" width="51.140625" style="364" customWidth="1"/>
    <col min="10754" max="10754" width="8" style="364" customWidth="1"/>
    <col min="10755" max="10755" width="8.140625" style="364" customWidth="1"/>
    <col min="10756" max="10756" width="4.28515625" style="364" customWidth="1"/>
    <col min="10757" max="10757" width="8.85546875" style="364" customWidth="1"/>
    <col min="10758" max="10758" width="9.85546875" style="364" customWidth="1"/>
    <col min="10759" max="10759" width="11.85546875" style="364" customWidth="1"/>
    <col min="10760" max="11008" width="9.140625" style="364"/>
    <col min="11009" max="11009" width="51.140625" style="364" customWidth="1"/>
    <col min="11010" max="11010" width="8" style="364" customWidth="1"/>
    <col min="11011" max="11011" width="8.140625" style="364" customWidth="1"/>
    <col min="11012" max="11012" width="4.28515625" style="364" customWidth="1"/>
    <col min="11013" max="11013" width="8.85546875" style="364" customWidth="1"/>
    <col min="11014" max="11014" width="9.85546875" style="364" customWidth="1"/>
    <col min="11015" max="11015" width="11.85546875" style="364" customWidth="1"/>
    <col min="11016" max="11264" width="9.140625" style="364"/>
    <col min="11265" max="11265" width="51.140625" style="364" customWidth="1"/>
    <col min="11266" max="11266" width="8" style="364" customWidth="1"/>
    <col min="11267" max="11267" width="8.140625" style="364" customWidth="1"/>
    <col min="11268" max="11268" width="4.28515625" style="364" customWidth="1"/>
    <col min="11269" max="11269" width="8.85546875" style="364" customWidth="1"/>
    <col min="11270" max="11270" width="9.85546875" style="364" customWidth="1"/>
    <col min="11271" max="11271" width="11.85546875" style="364" customWidth="1"/>
    <col min="11272" max="11520" width="9.140625" style="364"/>
    <col min="11521" max="11521" width="51.140625" style="364" customWidth="1"/>
    <col min="11522" max="11522" width="8" style="364" customWidth="1"/>
    <col min="11523" max="11523" width="8.140625" style="364" customWidth="1"/>
    <col min="11524" max="11524" width="4.28515625" style="364" customWidth="1"/>
    <col min="11525" max="11525" width="8.85546875" style="364" customWidth="1"/>
    <col min="11526" max="11526" width="9.85546875" style="364" customWidth="1"/>
    <col min="11527" max="11527" width="11.85546875" style="364" customWidth="1"/>
    <col min="11528" max="11776" width="9.140625" style="364"/>
    <col min="11777" max="11777" width="51.140625" style="364" customWidth="1"/>
    <col min="11778" max="11778" width="8" style="364" customWidth="1"/>
    <col min="11779" max="11779" width="8.140625" style="364" customWidth="1"/>
    <col min="11780" max="11780" width="4.28515625" style="364" customWidth="1"/>
    <col min="11781" max="11781" width="8.85546875" style="364" customWidth="1"/>
    <col min="11782" max="11782" width="9.85546875" style="364" customWidth="1"/>
    <col min="11783" max="11783" width="11.85546875" style="364" customWidth="1"/>
    <col min="11784" max="12032" width="9.140625" style="364"/>
    <col min="12033" max="12033" width="51.140625" style="364" customWidth="1"/>
    <col min="12034" max="12034" width="8" style="364" customWidth="1"/>
    <col min="12035" max="12035" width="8.140625" style="364" customWidth="1"/>
    <col min="12036" max="12036" width="4.28515625" style="364" customWidth="1"/>
    <col min="12037" max="12037" width="8.85546875" style="364" customWidth="1"/>
    <col min="12038" max="12038" width="9.85546875" style="364" customWidth="1"/>
    <col min="12039" max="12039" width="11.85546875" style="364" customWidth="1"/>
    <col min="12040" max="12288" width="9.140625" style="364"/>
    <col min="12289" max="12289" width="51.140625" style="364" customWidth="1"/>
    <col min="12290" max="12290" width="8" style="364" customWidth="1"/>
    <col min="12291" max="12291" width="8.140625" style="364" customWidth="1"/>
    <col min="12292" max="12292" width="4.28515625" style="364" customWidth="1"/>
    <col min="12293" max="12293" width="8.85546875" style="364" customWidth="1"/>
    <col min="12294" max="12294" width="9.85546875" style="364" customWidth="1"/>
    <col min="12295" max="12295" width="11.85546875" style="364" customWidth="1"/>
    <col min="12296" max="12544" width="9.140625" style="364"/>
    <col min="12545" max="12545" width="51.140625" style="364" customWidth="1"/>
    <col min="12546" max="12546" width="8" style="364" customWidth="1"/>
    <col min="12547" max="12547" width="8.140625" style="364" customWidth="1"/>
    <col min="12548" max="12548" width="4.28515625" style="364" customWidth="1"/>
    <col min="12549" max="12549" width="8.85546875" style="364" customWidth="1"/>
    <col min="12550" max="12550" width="9.85546875" style="364" customWidth="1"/>
    <col min="12551" max="12551" width="11.85546875" style="364" customWidth="1"/>
    <col min="12552" max="12800" width="9.140625" style="364"/>
    <col min="12801" max="12801" width="51.140625" style="364" customWidth="1"/>
    <col min="12802" max="12802" width="8" style="364" customWidth="1"/>
    <col min="12803" max="12803" width="8.140625" style="364" customWidth="1"/>
    <col min="12804" max="12804" width="4.28515625" style="364" customWidth="1"/>
    <col min="12805" max="12805" width="8.85546875" style="364" customWidth="1"/>
    <col min="12806" max="12806" width="9.85546875" style="364" customWidth="1"/>
    <col min="12807" max="12807" width="11.85546875" style="364" customWidth="1"/>
    <col min="12808" max="13056" width="9.140625" style="364"/>
    <col min="13057" max="13057" width="51.140625" style="364" customWidth="1"/>
    <col min="13058" max="13058" width="8" style="364" customWidth="1"/>
    <col min="13059" max="13059" width="8.140625" style="364" customWidth="1"/>
    <col min="13060" max="13060" width="4.28515625" style="364" customWidth="1"/>
    <col min="13061" max="13061" width="8.85546875" style="364" customWidth="1"/>
    <col min="13062" max="13062" width="9.85546875" style="364" customWidth="1"/>
    <col min="13063" max="13063" width="11.85546875" style="364" customWidth="1"/>
    <col min="13064" max="13312" width="9.140625" style="364"/>
    <col min="13313" max="13313" width="51.140625" style="364" customWidth="1"/>
    <col min="13314" max="13314" width="8" style="364" customWidth="1"/>
    <col min="13315" max="13315" width="8.140625" style="364" customWidth="1"/>
    <col min="13316" max="13316" width="4.28515625" style="364" customWidth="1"/>
    <col min="13317" max="13317" width="8.85546875" style="364" customWidth="1"/>
    <col min="13318" max="13318" width="9.85546875" style="364" customWidth="1"/>
    <col min="13319" max="13319" width="11.85546875" style="364" customWidth="1"/>
    <col min="13320" max="13568" width="9.140625" style="364"/>
    <col min="13569" max="13569" width="51.140625" style="364" customWidth="1"/>
    <col min="13570" max="13570" width="8" style="364" customWidth="1"/>
    <col min="13571" max="13571" width="8.140625" style="364" customWidth="1"/>
    <col min="13572" max="13572" width="4.28515625" style="364" customWidth="1"/>
    <col min="13573" max="13573" width="8.85546875" style="364" customWidth="1"/>
    <col min="13574" max="13574" width="9.85546875" style="364" customWidth="1"/>
    <col min="13575" max="13575" width="11.85546875" style="364" customWidth="1"/>
    <col min="13576" max="13824" width="9.140625" style="364"/>
    <col min="13825" max="13825" width="51.140625" style="364" customWidth="1"/>
    <col min="13826" max="13826" width="8" style="364" customWidth="1"/>
    <col min="13827" max="13827" width="8.140625" style="364" customWidth="1"/>
    <col min="13828" max="13828" width="4.28515625" style="364" customWidth="1"/>
    <col min="13829" max="13829" width="8.85546875" style="364" customWidth="1"/>
    <col min="13830" max="13830" width="9.85546875" style="364" customWidth="1"/>
    <col min="13831" max="13831" width="11.85546875" style="364" customWidth="1"/>
    <col min="13832" max="14080" width="9.140625" style="364"/>
    <col min="14081" max="14081" width="51.140625" style="364" customWidth="1"/>
    <col min="14082" max="14082" width="8" style="364" customWidth="1"/>
    <col min="14083" max="14083" width="8.140625" style="364" customWidth="1"/>
    <col min="14084" max="14084" width="4.28515625" style="364" customWidth="1"/>
    <col min="14085" max="14085" width="8.85546875" style="364" customWidth="1"/>
    <col min="14086" max="14086" width="9.85546875" style="364" customWidth="1"/>
    <col min="14087" max="14087" width="11.85546875" style="364" customWidth="1"/>
    <col min="14088" max="14336" width="9.140625" style="364"/>
    <col min="14337" max="14337" width="51.140625" style="364" customWidth="1"/>
    <col min="14338" max="14338" width="8" style="364" customWidth="1"/>
    <col min="14339" max="14339" width="8.140625" style="364" customWidth="1"/>
    <col min="14340" max="14340" width="4.28515625" style="364" customWidth="1"/>
    <col min="14341" max="14341" width="8.85546875" style="364" customWidth="1"/>
    <col min="14342" max="14342" width="9.85546875" style="364" customWidth="1"/>
    <col min="14343" max="14343" width="11.85546875" style="364" customWidth="1"/>
    <col min="14344" max="14592" width="9.140625" style="364"/>
    <col min="14593" max="14593" width="51.140625" style="364" customWidth="1"/>
    <col min="14594" max="14594" width="8" style="364" customWidth="1"/>
    <col min="14595" max="14595" width="8.140625" style="364" customWidth="1"/>
    <col min="14596" max="14596" width="4.28515625" style="364" customWidth="1"/>
    <col min="14597" max="14597" width="8.85546875" style="364" customWidth="1"/>
    <col min="14598" max="14598" width="9.85546875" style="364" customWidth="1"/>
    <col min="14599" max="14599" width="11.85546875" style="364" customWidth="1"/>
    <col min="14600" max="14848" width="9.140625" style="364"/>
    <col min="14849" max="14849" width="51.140625" style="364" customWidth="1"/>
    <col min="14850" max="14850" width="8" style="364" customWidth="1"/>
    <col min="14851" max="14851" width="8.140625" style="364" customWidth="1"/>
    <col min="14852" max="14852" width="4.28515625" style="364" customWidth="1"/>
    <col min="14853" max="14853" width="8.85546875" style="364" customWidth="1"/>
    <col min="14854" max="14854" width="9.85546875" style="364" customWidth="1"/>
    <col min="14855" max="14855" width="11.85546875" style="364" customWidth="1"/>
    <col min="14856" max="15104" width="9.140625" style="364"/>
    <col min="15105" max="15105" width="51.140625" style="364" customWidth="1"/>
    <col min="15106" max="15106" width="8" style="364" customWidth="1"/>
    <col min="15107" max="15107" width="8.140625" style="364" customWidth="1"/>
    <col min="15108" max="15108" width="4.28515625" style="364" customWidth="1"/>
    <col min="15109" max="15109" width="8.85546875" style="364" customWidth="1"/>
    <col min="15110" max="15110" width="9.85546875" style="364" customWidth="1"/>
    <col min="15111" max="15111" width="11.85546875" style="364" customWidth="1"/>
    <col min="15112" max="15360" width="9.140625" style="364"/>
    <col min="15361" max="15361" width="51.140625" style="364" customWidth="1"/>
    <col min="15362" max="15362" width="8" style="364" customWidth="1"/>
    <col min="15363" max="15363" width="8.140625" style="364" customWidth="1"/>
    <col min="15364" max="15364" width="4.28515625" style="364" customWidth="1"/>
    <col min="15365" max="15365" width="8.85546875" style="364" customWidth="1"/>
    <col min="15366" max="15366" width="9.85546875" style="364" customWidth="1"/>
    <col min="15367" max="15367" width="11.85546875" style="364" customWidth="1"/>
    <col min="15368" max="15616" width="9.140625" style="364"/>
    <col min="15617" max="15617" width="51.140625" style="364" customWidth="1"/>
    <col min="15618" max="15618" width="8" style="364" customWidth="1"/>
    <col min="15619" max="15619" width="8.140625" style="364" customWidth="1"/>
    <col min="15620" max="15620" width="4.28515625" style="364" customWidth="1"/>
    <col min="15621" max="15621" width="8.85546875" style="364" customWidth="1"/>
    <col min="15622" max="15622" width="9.85546875" style="364" customWidth="1"/>
    <col min="15623" max="15623" width="11.85546875" style="364" customWidth="1"/>
    <col min="15624" max="15872" width="9.140625" style="364"/>
    <col min="15873" max="15873" width="51.140625" style="364" customWidth="1"/>
    <col min="15874" max="15874" width="8" style="364" customWidth="1"/>
    <col min="15875" max="15875" width="8.140625" style="364" customWidth="1"/>
    <col min="15876" max="15876" width="4.28515625" style="364" customWidth="1"/>
    <col min="15877" max="15877" width="8.85546875" style="364" customWidth="1"/>
    <col min="15878" max="15878" width="9.85546875" style="364" customWidth="1"/>
    <col min="15879" max="15879" width="11.85546875" style="364" customWidth="1"/>
    <col min="15880" max="16128" width="9.140625" style="364"/>
    <col min="16129" max="16129" width="51.140625" style="364" customWidth="1"/>
    <col min="16130" max="16130" width="8" style="364" customWidth="1"/>
    <col min="16131" max="16131" width="8.140625" style="364" customWidth="1"/>
    <col min="16132" max="16132" width="4.28515625" style="364" customWidth="1"/>
    <col min="16133" max="16133" width="8.85546875" style="364" customWidth="1"/>
    <col min="16134" max="16134" width="9.85546875" style="364" customWidth="1"/>
    <col min="16135" max="16135" width="11.85546875" style="364" customWidth="1"/>
    <col min="16136" max="16384" width="9.140625" style="364"/>
  </cols>
  <sheetData>
    <row r="1" spans="1:7" ht="15" x14ac:dyDescent="0.25">
      <c r="D1" s="365"/>
      <c r="E1" s="91" t="s">
        <v>465</v>
      </c>
      <c r="F1" s="91"/>
      <c r="G1" s="365"/>
    </row>
    <row r="2" spans="1:7" ht="15" x14ac:dyDescent="0.25">
      <c r="D2" s="366"/>
      <c r="E2" s="91" t="s">
        <v>615</v>
      </c>
      <c r="F2" s="91"/>
      <c r="G2" s="366"/>
    </row>
    <row r="3" spans="1:7" ht="15" x14ac:dyDescent="0.25">
      <c r="D3" s="366"/>
      <c r="E3" s="91" t="s">
        <v>10</v>
      </c>
      <c r="F3" s="91"/>
    </row>
    <row r="4" spans="1:7" ht="15" x14ac:dyDescent="0.25">
      <c r="D4" s="366"/>
      <c r="E4" s="91" t="s">
        <v>3</v>
      </c>
      <c r="F4" s="91"/>
      <c r="G4" s="366"/>
    </row>
    <row r="5" spans="1:7" ht="15" x14ac:dyDescent="0.25">
      <c r="D5" s="366"/>
      <c r="E5" s="91" t="s">
        <v>4</v>
      </c>
      <c r="F5" s="91"/>
      <c r="G5" s="366"/>
    </row>
    <row r="6" spans="1:7" ht="15" x14ac:dyDescent="0.25">
      <c r="D6" s="367"/>
      <c r="E6" s="91" t="s">
        <v>620</v>
      </c>
      <c r="F6" s="91"/>
      <c r="G6" s="367"/>
    </row>
    <row r="7" spans="1:7" ht="15" x14ac:dyDescent="0.25">
      <c r="D7" s="367"/>
      <c r="E7" s="367"/>
      <c r="F7" s="91"/>
      <c r="G7" s="367"/>
    </row>
    <row r="8" spans="1:7" x14ac:dyDescent="0.2">
      <c r="G8" s="367"/>
    </row>
    <row r="9" spans="1:7" ht="62.25" customHeight="1" x14ac:dyDescent="0.25">
      <c r="A9" s="563" t="s">
        <v>525</v>
      </c>
      <c r="B9" s="563"/>
      <c r="C9" s="563"/>
      <c r="D9" s="563"/>
      <c r="E9" s="563"/>
      <c r="F9" s="563"/>
      <c r="G9" s="563"/>
    </row>
    <row r="10" spans="1:7" s="370" customFormat="1" ht="15.75" customHeight="1" x14ac:dyDescent="0.2">
      <c r="A10" s="368"/>
      <c r="B10" s="368"/>
      <c r="C10" s="368"/>
      <c r="D10" s="368"/>
      <c r="E10" s="368"/>
      <c r="F10" s="368"/>
      <c r="G10" s="369"/>
    </row>
    <row r="11" spans="1:7" ht="38.25" x14ac:dyDescent="0.2">
      <c r="A11" s="371" t="s">
        <v>491</v>
      </c>
      <c r="B11" s="164" t="s">
        <v>492</v>
      </c>
      <c r="C11" s="164" t="s">
        <v>493</v>
      </c>
      <c r="D11" s="564" t="s">
        <v>6</v>
      </c>
      <c r="E11" s="565"/>
      <c r="F11" s="164" t="s">
        <v>494</v>
      </c>
      <c r="G11" s="222" t="s">
        <v>25</v>
      </c>
    </row>
    <row r="12" spans="1:7" ht="44.25" customHeight="1" x14ac:dyDescent="0.2">
      <c r="A12" s="372" t="s">
        <v>495</v>
      </c>
      <c r="B12" s="373" t="s">
        <v>496</v>
      </c>
      <c r="C12" s="373" t="s">
        <v>497</v>
      </c>
      <c r="D12" s="487"/>
      <c r="E12" s="487"/>
      <c r="F12" s="374"/>
      <c r="G12" s="381">
        <f>SUM(G13)</f>
        <v>551.95600000000002</v>
      </c>
    </row>
    <row r="13" spans="1:7" ht="63" customHeight="1" x14ac:dyDescent="0.2">
      <c r="A13" s="372" t="s">
        <v>12</v>
      </c>
      <c r="B13" s="373" t="s">
        <v>496</v>
      </c>
      <c r="C13" s="373" t="s">
        <v>497</v>
      </c>
      <c r="D13" s="566" t="s">
        <v>13</v>
      </c>
      <c r="E13" s="567"/>
      <c r="F13" s="374"/>
      <c r="G13" s="381">
        <f>SUM(G14)</f>
        <v>551.95600000000002</v>
      </c>
    </row>
    <row r="14" spans="1:7" ht="87.75" customHeight="1" x14ac:dyDescent="0.2">
      <c r="A14" s="372" t="s">
        <v>14</v>
      </c>
      <c r="B14" s="373" t="s">
        <v>498</v>
      </c>
      <c r="C14" s="373" t="s">
        <v>497</v>
      </c>
      <c r="D14" s="559" t="s">
        <v>15</v>
      </c>
      <c r="E14" s="560"/>
      <c r="F14" s="374"/>
      <c r="G14" s="381">
        <f>G15</f>
        <v>551.95600000000002</v>
      </c>
    </row>
    <row r="15" spans="1:7" ht="15.75" customHeight="1" x14ac:dyDescent="0.2">
      <c r="A15" s="372" t="s">
        <v>16</v>
      </c>
      <c r="B15" s="373" t="s">
        <v>498</v>
      </c>
      <c r="C15" s="373" t="s">
        <v>497</v>
      </c>
      <c r="D15" s="559" t="s">
        <v>17</v>
      </c>
      <c r="E15" s="560"/>
      <c r="F15" s="374"/>
      <c r="G15" s="381">
        <f>G16+G18</f>
        <v>551.95600000000002</v>
      </c>
    </row>
    <row r="16" spans="1:7" ht="38.25" x14ac:dyDescent="0.2">
      <c r="A16" s="375" t="s">
        <v>20</v>
      </c>
      <c r="B16" s="373" t="s">
        <v>496</v>
      </c>
      <c r="C16" s="373" t="s">
        <v>497</v>
      </c>
      <c r="D16" s="559" t="s">
        <v>21</v>
      </c>
      <c r="E16" s="560"/>
      <c r="F16" s="374"/>
      <c r="G16" s="381">
        <f>SUM(G17)</f>
        <v>76.256</v>
      </c>
    </row>
    <row r="17" spans="1:7" x14ac:dyDescent="0.2">
      <c r="A17" s="372" t="s">
        <v>2</v>
      </c>
      <c r="B17" s="373" t="s">
        <v>496</v>
      </c>
      <c r="C17" s="373" t="s">
        <v>497</v>
      </c>
      <c r="D17" s="559" t="s">
        <v>21</v>
      </c>
      <c r="E17" s="560"/>
      <c r="F17" s="374">
        <v>540</v>
      </c>
      <c r="G17" s="382">
        <v>76.256</v>
      </c>
    </row>
    <row r="18" spans="1:7" ht="38.25" x14ac:dyDescent="0.2">
      <c r="A18" s="372" t="s">
        <v>499</v>
      </c>
      <c r="B18" s="373" t="s">
        <v>496</v>
      </c>
      <c r="C18" s="373" t="s">
        <v>497</v>
      </c>
      <c r="D18" s="559" t="s">
        <v>18</v>
      </c>
      <c r="E18" s="560"/>
      <c r="F18" s="374"/>
      <c r="G18" s="381">
        <f>G19</f>
        <v>475.7</v>
      </c>
    </row>
    <row r="19" spans="1:7" x14ac:dyDescent="0.2">
      <c r="A19" s="372" t="s">
        <v>2</v>
      </c>
      <c r="B19" s="373" t="s">
        <v>496</v>
      </c>
      <c r="C19" s="373" t="s">
        <v>497</v>
      </c>
      <c r="D19" s="559" t="s">
        <v>18</v>
      </c>
      <c r="E19" s="560"/>
      <c r="F19" s="376" t="s">
        <v>5</v>
      </c>
      <c r="G19" s="382">
        <v>475.7</v>
      </c>
    </row>
    <row r="20" spans="1:7" ht="38.25" x14ac:dyDescent="0.2">
      <c r="A20" s="372" t="s">
        <v>7</v>
      </c>
      <c r="B20" s="373" t="s">
        <v>496</v>
      </c>
      <c r="C20" s="373" t="s">
        <v>500</v>
      </c>
      <c r="D20" s="559"/>
      <c r="E20" s="560"/>
      <c r="F20" s="374"/>
      <c r="G20" s="381">
        <f>G24</f>
        <v>748.41800000000001</v>
      </c>
    </row>
    <row r="21" spans="1:7" ht="38.25" x14ac:dyDescent="0.2">
      <c r="A21" s="372" t="s">
        <v>12</v>
      </c>
      <c r="B21" s="373" t="s">
        <v>496</v>
      </c>
      <c r="C21" s="351" t="s">
        <v>500</v>
      </c>
      <c r="D21" s="559" t="s">
        <v>13</v>
      </c>
      <c r="E21" s="560"/>
      <c r="F21" s="374"/>
      <c r="G21" s="381">
        <f>SUM(G22)</f>
        <v>748.41800000000001</v>
      </c>
    </row>
    <row r="22" spans="1:7" ht="51" x14ac:dyDescent="0.2">
      <c r="A22" s="372" t="s">
        <v>14</v>
      </c>
      <c r="B22" s="373" t="s">
        <v>496</v>
      </c>
      <c r="C22" s="351" t="s">
        <v>500</v>
      </c>
      <c r="D22" s="559" t="s">
        <v>15</v>
      </c>
      <c r="E22" s="560"/>
      <c r="F22" s="374"/>
      <c r="G22" s="381">
        <f>SUM(G23)</f>
        <v>748.41800000000001</v>
      </c>
    </row>
    <row r="23" spans="1:7" x14ac:dyDescent="0.2">
      <c r="A23" s="372" t="s">
        <v>16</v>
      </c>
      <c r="B23" s="373" t="s">
        <v>496</v>
      </c>
      <c r="C23" s="351" t="s">
        <v>500</v>
      </c>
      <c r="D23" s="559" t="s">
        <v>17</v>
      </c>
      <c r="E23" s="560"/>
      <c r="F23" s="374"/>
      <c r="G23" s="381">
        <f>SUM(G24)</f>
        <v>748.41800000000001</v>
      </c>
    </row>
    <row r="24" spans="1:7" ht="38.25" x14ac:dyDescent="0.2">
      <c r="A24" s="278" t="s">
        <v>8</v>
      </c>
      <c r="B24" s="351" t="s">
        <v>496</v>
      </c>
      <c r="C24" s="351" t="s">
        <v>500</v>
      </c>
      <c r="D24" s="559" t="s">
        <v>19</v>
      </c>
      <c r="E24" s="560"/>
      <c r="F24" s="351"/>
      <c r="G24" s="383">
        <f>G25</f>
        <v>748.41800000000001</v>
      </c>
    </row>
    <row r="25" spans="1:7" x14ac:dyDescent="0.2">
      <c r="A25" s="267" t="s">
        <v>2</v>
      </c>
      <c r="B25" s="351" t="s">
        <v>496</v>
      </c>
      <c r="C25" s="351" t="s">
        <v>500</v>
      </c>
      <c r="D25" s="561" t="s">
        <v>19</v>
      </c>
      <c r="E25" s="562"/>
      <c r="F25" s="351" t="s">
        <v>5</v>
      </c>
      <c r="G25" s="383">
        <v>748.41800000000001</v>
      </c>
    </row>
    <row r="26" spans="1:7" x14ac:dyDescent="0.2">
      <c r="A26" s="267" t="s">
        <v>46</v>
      </c>
      <c r="B26" s="373" t="s">
        <v>501</v>
      </c>
      <c r="C26" s="373" t="s">
        <v>502</v>
      </c>
      <c r="D26" s="561"/>
      <c r="E26" s="562"/>
      <c r="F26" s="374"/>
      <c r="G26" s="381">
        <f>G30</f>
        <v>233.94332</v>
      </c>
    </row>
    <row r="27" spans="1:7" ht="38.25" x14ac:dyDescent="0.2">
      <c r="A27" s="58" t="s">
        <v>215</v>
      </c>
      <c r="B27" s="373" t="s">
        <v>501</v>
      </c>
      <c r="C27" s="373" t="s">
        <v>502</v>
      </c>
      <c r="D27" s="554" t="s">
        <v>172</v>
      </c>
      <c r="E27" s="555"/>
      <c r="F27" s="374"/>
      <c r="G27" s="381">
        <f>SUM(G28)</f>
        <v>233.94332</v>
      </c>
    </row>
    <row r="28" spans="1:7" x14ac:dyDescent="0.2">
      <c r="A28" s="58" t="s">
        <v>16</v>
      </c>
      <c r="B28" s="373" t="s">
        <v>501</v>
      </c>
      <c r="C28" s="373" t="s">
        <v>502</v>
      </c>
      <c r="D28" s="554" t="s">
        <v>173</v>
      </c>
      <c r="E28" s="555"/>
      <c r="F28" s="374"/>
      <c r="G28" s="381">
        <f>SUM(G29)</f>
        <v>233.94332</v>
      </c>
    </row>
    <row r="29" spans="1:7" x14ac:dyDescent="0.2">
      <c r="A29" s="372" t="s">
        <v>16</v>
      </c>
      <c r="B29" s="373" t="s">
        <v>501</v>
      </c>
      <c r="C29" s="373" t="s">
        <v>502</v>
      </c>
      <c r="D29" s="554" t="s">
        <v>174</v>
      </c>
      <c r="E29" s="555"/>
      <c r="F29" s="374"/>
      <c r="G29" s="381">
        <f>SUM(G30)</f>
        <v>233.94332</v>
      </c>
    </row>
    <row r="30" spans="1:7" ht="63.75" x14ac:dyDescent="0.2">
      <c r="A30" s="278" t="s">
        <v>314</v>
      </c>
      <c r="B30" s="373" t="s">
        <v>501</v>
      </c>
      <c r="C30" s="373" t="s">
        <v>502</v>
      </c>
      <c r="D30" s="554" t="s">
        <v>394</v>
      </c>
      <c r="E30" s="555"/>
      <c r="F30" s="351"/>
      <c r="G30" s="383">
        <f>G31</f>
        <v>233.94332</v>
      </c>
    </row>
    <row r="31" spans="1:7" x14ac:dyDescent="0.2">
      <c r="A31" s="372" t="s">
        <v>2</v>
      </c>
      <c r="B31" s="373" t="s">
        <v>501</v>
      </c>
      <c r="C31" s="373" t="s">
        <v>502</v>
      </c>
      <c r="D31" s="554" t="s">
        <v>394</v>
      </c>
      <c r="E31" s="555"/>
      <c r="F31" s="351" t="s">
        <v>5</v>
      </c>
      <c r="G31" s="383">
        <v>233.94332</v>
      </c>
    </row>
    <row r="32" spans="1:7" x14ac:dyDescent="0.2">
      <c r="A32" s="556" t="s">
        <v>300</v>
      </c>
      <c r="B32" s="557"/>
      <c r="C32" s="557"/>
      <c r="D32" s="557"/>
      <c r="E32" s="557"/>
      <c r="F32" s="558"/>
      <c r="G32" s="384">
        <f>G12+G20+G26</f>
        <v>1534.3173200000001</v>
      </c>
    </row>
    <row r="34" spans="7:7" x14ac:dyDescent="0.2">
      <c r="G34" s="377"/>
    </row>
  </sheetData>
  <mergeCells count="23">
    <mergeCell ref="D15:E15"/>
    <mergeCell ref="A9:G9"/>
    <mergeCell ref="D11:E11"/>
    <mergeCell ref="D12:E12"/>
    <mergeCell ref="D13:E13"/>
    <mergeCell ref="D14:E14"/>
    <mergeCell ref="D27:E27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8:E28"/>
    <mergeCell ref="D29:E29"/>
    <mergeCell ref="D30:E30"/>
    <mergeCell ref="D31:E31"/>
    <mergeCell ref="A32:F3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87A51-AA8F-43EE-872C-4C6699FD3C83}">
  <dimension ref="A1:C19"/>
  <sheetViews>
    <sheetView workbookViewId="0">
      <selection activeCell="A11" sqref="A11:C11"/>
    </sheetView>
  </sheetViews>
  <sheetFormatPr defaultRowHeight="12.75" x14ac:dyDescent="0.2"/>
  <cols>
    <col min="1" max="1" width="44.5703125" style="217" customWidth="1"/>
    <col min="2" max="2" width="29.140625" style="217" customWidth="1"/>
    <col min="3" max="3" width="31.42578125" style="217" customWidth="1"/>
    <col min="4" max="256" width="9.140625" style="217"/>
    <col min="257" max="257" width="44.5703125" style="217" customWidth="1"/>
    <col min="258" max="258" width="29.140625" style="217" customWidth="1"/>
    <col min="259" max="259" width="31.42578125" style="217" customWidth="1"/>
    <col min="260" max="512" width="9.140625" style="217"/>
    <col min="513" max="513" width="44.5703125" style="217" customWidth="1"/>
    <col min="514" max="514" width="29.140625" style="217" customWidth="1"/>
    <col min="515" max="515" width="31.42578125" style="217" customWidth="1"/>
    <col min="516" max="768" width="9.140625" style="217"/>
    <col min="769" max="769" width="44.5703125" style="217" customWidth="1"/>
    <col min="770" max="770" width="29.140625" style="217" customWidth="1"/>
    <col min="771" max="771" width="31.42578125" style="217" customWidth="1"/>
    <col min="772" max="1024" width="9.140625" style="217"/>
    <col min="1025" max="1025" width="44.5703125" style="217" customWidth="1"/>
    <col min="1026" max="1026" width="29.140625" style="217" customWidth="1"/>
    <col min="1027" max="1027" width="31.42578125" style="217" customWidth="1"/>
    <col min="1028" max="1280" width="9.140625" style="217"/>
    <col min="1281" max="1281" width="44.5703125" style="217" customWidth="1"/>
    <col min="1282" max="1282" width="29.140625" style="217" customWidth="1"/>
    <col min="1283" max="1283" width="31.42578125" style="217" customWidth="1"/>
    <col min="1284" max="1536" width="9.140625" style="217"/>
    <col min="1537" max="1537" width="44.5703125" style="217" customWidth="1"/>
    <col min="1538" max="1538" width="29.140625" style="217" customWidth="1"/>
    <col min="1539" max="1539" width="31.42578125" style="217" customWidth="1"/>
    <col min="1540" max="1792" width="9.140625" style="217"/>
    <col min="1793" max="1793" width="44.5703125" style="217" customWidth="1"/>
    <col min="1794" max="1794" width="29.140625" style="217" customWidth="1"/>
    <col min="1795" max="1795" width="31.42578125" style="217" customWidth="1"/>
    <col min="1796" max="2048" width="9.140625" style="217"/>
    <col min="2049" max="2049" width="44.5703125" style="217" customWidth="1"/>
    <col min="2050" max="2050" width="29.140625" style="217" customWidth="1"/>
    <col min="2051" max="2051" width="31.42578125" style="217" customWidth="1"/>
    <col min="2052" max="2304" width="9.140625" style="217"/>
    <col min="2305" max="2305" width="44.5703125" style="217" customWidth="1"/>
    <col min="2306" max="2306" width="29.140625" style="217" customWidth="1"/>
    <col min="2307" max="2307" width="31.42578125" style="217" customWidth="1"/>
    <col min="2308" max="2560" width="9.140625" style="217"/>
    <col min="2561" max="2561" width="44.5703125" style="217" customWidth="1"/>
    <col min="2562" max="2562" width="29.140625" style="217" customWidth="1"/>
    <col min="2563" max="2563" width="31.42578125" style="217" customWidth="1"/>
    <col min="2564" max="2816" width="9.140625" style="217"/>
    <col min="2817" max="2817" width="44.5703125" style="217" customWidth="1"/>
    <col min="2818" max="2818" width="29.140625" style="217" customWidth="1"/>
    <col min="2819" max="2819" width="31.42578125" style="217" customWidth="1"/>
    <col min="2820" max="3072" width="9.140625" style="217"/>
    <col min="3073" max="3073" width="44.5703125" style="217" customWidth="1"/>
    <col min="3074" max="3074" width="29.140625" style="217" customWidth="1"/>
    <col min="3075" max="3075" width="31.42578125" style="217" customWidth="1"/>
    <col min="3076" max="3328" width="9.140625" style="217"/>
    <col min="3329" max="3329" width="44.5703125" style="217" customWidth="1"/>
    <col min="3330" max="3330" width="29.140625" style="217" customWidth="1"/>
    <col min="3331" max="3331" width="31.42578125" style="217" customWidth="1"/>
    <col min="3332" max="3584" width="9.140625" style="217"/>
    <col min="3585" max="3585" width="44.5703125" style="217" customWidth="1"/>
    <col min="3586" max="3586" width="29.140625" style="217" customWidth="1"/>
    <col min="3587" max="3587" width="31.42578125" style="217" customWidth="1"/>
    <col min="3588" max="3840" width="9.140625" style="217"/>
    <col min="3841" max="3841" width="44.5703125" style="217" customWidth="1"/>
    <col min="3842" max="3842" width="29.140625" style="217" customWidth="1"/>
    <col min="3843" max="3843" width="31.42578125" style="217" customWidth="1"/>
    <col min="3844" max="4096" width="9.140625" style="217"/>
    <col min="4097" max="4097" width="44.5703125" style="217" customWidth="1"/>
    <col min="4098" max="4098" width="29.140625" style="217" customWidth="1"/>
    <col min="4099" max="4099" width="31.42578125" style="217" customWidth="1"/>
    <col min="4100" max="4352" width="9.140625" style="217"/>
    <col min="4353" max="4353" width="44.5703125" style="217" customWidth="1"/>
    <col min="4354" max="4354" width="29.140625" style="217" customWidth="1"/>
    <col min="4355" max="4355" width="31.42578125" style="217" customWidth="1"/>
    <col min="4356" max="4608" width="9.140625" style="217"/>
    <col min="4609" max="4609" width="44.5703125" style="217" customWidth="1"/>
    <col min="4610" max="4610" width="29.140625" style="217" customWidth="1"/>
    <col min="4611" max="4611" width="31.42578125" style="217" customWidth="1"/>
    <col min="4612" max="4864" width="9.140625" style="217"/>
    <col min="4865" max="4865" width="44.5703125" style="217" customWidth="1"/>
    <col min="4866" max="4866" width="29.140625" style="217" customWidth="1"/>
    <col min="4867" max="4867" width="31.42578125" style="217" customWidth="1"/>
    <col min="4868" max="5120" width="9.140625" style="217"/>
    <col min="5121" max="5121" width="44.5703125" style="217" customWidth="1"/>
    <col min="5122" max="5122" width="29.140625" style="217" customWidth="1"/>
    <col min="5123" max="5123" width="31.42578125" style="217" customWidth="1"/>
    <col min="5124" max="5376" width="9.140625" style="217"/>
    <col min="5377" max="5377" width="44.5703125" style="217" customWidth="1"/>
    <col min="5378" max="5378" width="29.140625" style="217" customWidth="1"/>
    <col min="5379" max="5379" width="31.42578125" style="217" customWidth="1"/>
    <col min="5380" max="5632" width="9.140625" style="217"/>
    <col min="5633" max="5633" width="44.5703125" style="217" customWidth="1"/>
    <col min="5634" max="5634" width="29.140625" style="217" customWidth="1"/>
    <col min="5635" max="5635" width="31.42578125" style="217" customWidth="1"/>
    <col min="5636" max="5888" width="9.140625" style="217"/>
    <col min="5889" max="5889" width="44.5703125" style="217" customWidth="1"/>
    <col min="5890" max="5890" width="29.140625" style="217" customWidth="1"/>
    <col min="5891" max="5891" width="31.42578125" style="217" customWidth="1"/>
    <col min="5892" max="6144" width="9.140625" style="217"/>
    <col min="6145" max="6145" width="44.5703125" style="217" customWidth="1"/>
    <col min="6146" max="6146" width="29.140625" style="217" customWidth="1"/>
    <col min="6147" max="6147" width="31.42578125" style="217" customWidth="1"/>
    <col min="6148" max="6400" width="9.140625" style="217"/>
    <col min="6401" max="6401" width="44.5703125" style="217" customWidth="1"/>
    <col min="6402" max="6402" width="29.140625" style="217" customWidth="1"/>
    <col min="6403" max="6403" width="31.42578125" style="217" customWidth="1"/>
    <col min="6404" max="6656" width="9.140625" style="217"/>
    <col min="6657" max="6657" width="44.5703125" style="217" customWidth="1"/>
    <col min="6658" max="6658" width="29.140625" style="217" customWidth="1"/>
    <col min="6659" max="6659" width="31.42578125" style="217" customWidth="1"/>
    <col min="6660" max="6912" width="9.140625" style="217"/>
    <col min="6913" max="6913" width="44.5703125" style="217" customWidth="1"/>
    <col min="6914" max="6914" width="29.140625" style="217" customWidth="1"/>
    <col min="6915" max="6915" width="31.42578125" style="217" customWidth="1"/>
    <col min="6916" max="7168" width="9.140625" style="217"/>
    <col min="7169" max="7169" width="44.5703125" style="217" customWidth="1"/>
    <col min="7170" max="7170" width="29.140625" style="217" customWidth="1"/>
    <col min="7171" max="7171" width="31.42578125" style="217" customWidth="1"/>
    <col min="7172" max="7424" width="9.140625" style="217"/>
    <col min="7425" max="7425" width="44.5703125" style="217" customWidth="1"/>
    <col min="7426" max="7426" width="29.140625" style="217" customWidth="1"/>
    <col min="7427" max="7427" width="31.42578125" style="217" customWidth="1"/>
    <col min="7428" max="7680" width="9.140625" style="217"/>
    <col min="7681" max="7681" width="44.5703125" style="217" customWidth="1"/>
    <col min="7682" max="7682" width="29.140625" style="217" customWidth="1"/>
    <col min="7683" max="7683" width="31.42578125" style="217" customWidth="1"/>
    <col min="7684" max="7936" width="9.140625" style="217"/>
    <col min="7937" max="7937" width="44.5703125" style="217" customWidth="1"/>
    <col min="7938" max="7938" width="29.140625" style="217" customWidth="1"/>
    <col min="7939" max="7939" width="31.42578125" style="217" customWidth="1"/>
    <col min="7940" max="8192" width="9.140625" style="217"/>
    <col min="8193" max="8193" width="44.5703125" style="217" customWidth="1"/>
    <col min="8194" max="8194" width="29.140625" style="217" customWidth="1"/>
    <col min="8195" max="8195" width="31.42578125" style="217" customWidth="1"/>
    <col min="8196" max="8448" width="9.140625" style="217"/>
    <col min="8449" max="8449" width="44.5703125" style="217" customWidth="1"/>
    <col min="8450" max="8450" width="29.140625" style="217" customWidth="1"/>
    <col min="8451" max="8451" width="31.42578125" style="217" customWidth="1"/>
    <col min="8452" max="8704" width="9.140625" style="217"/>
    <col min="8705" max="8705" width="44.5703125" style="217" customWidth="1"/>
    <col min="8706" max="8706" width="29.140625" style="217" customWidth="1"/>
    <col min="8707" max="8707" width="31.42578125" style="217" customWidth="1"/>
    <col min="8708" max="8960" width="9.140625" style="217"/>
    <col min="8961" max="8961" width="44.5703125" style="217" customWidth="1"/>
    <col min="8962" max="8962" width="29.140625" style="217" customWidth="1"/>
    <col min="8963" max="8963" width="31.42578125" style="217" customWidth="1"/>
    <col min="8964" max="9216" width="9.140625" style="217"/>
    <col min="9217" max="9217" width="44.5703125" style="217" customWidth="1"/>
    <col min="9218" max="9218" width="29.140625" style="217" customWidth="1"/>
    <col min="9219" max="9219" width="31.42578125" style="217" customWidth="1"/>
    <col min="9220" max="9472" width="9.140625" style="217"/>
    <col min="9473" max="9473" width="44.5703125" style="217" customWidth="1"/>
    <col min="9474" max="9474" width="29.140625" style="217" customWidth="1"/>
    <col min="9475" max="9475" width="31.42578125" style="217" customWidth="1"/>
    <col min="9476" max="9728" width="9.140625" style="217"/>
    <col min="9729" max="9729" width="44.5703125" style="217" customWidth="1"/>
    <col min="9730" max="9730" width="29.140625" style="217" customWidth="1"/>
    <col min="9731" max="9731" width="31.42578125" style="217" customWidth="1"/>
    <col min="9732" max="9984" width="9.140625" style="217"/>
    <col min="9985" max="9985" width="44.5703125" style="217" customWidth="1"/>
    <col min="9986" max="9986" width="29.140625" style="217" customWidth="1"/>
    <col min="9987" max="9987" width="31.42578125" style="217" customWidth="1"/>
    <col min="9988" max="10240" width="9.140625" style="217"/>
    <col min="10241" max="10241" width="44.5703125" style="217" customWidth="1"/>
    <col min="10242" max="10242" width="29.140625" style="217" customWidth="1"/>
    <col min="10243" max="10243" width="31.42578125" style="217" customWidth="1"/>
    <col min="10244" max="10496" width="9.140625" style="217"/>
    <col min="10497" max="10497" width="44.5703125" style="217" customWidth="1"/>
    <col min="10498" max="10498" width="29.140625" style="217" customWidth="1"/>
    <col min="10499" max="10499" width="31.42578125" style="217" customWidth="1"/>
    <col min="10500" max="10752" width="9.140625" style="217"/>
    <col min="10753" max="10753" width="44.5703125" style="217" customWidth="1"/>
    <col min="10754" max="10754" width="29.140625" style="217" customWidth="1"/>
    <col min="10755" max="10755" width="31.42578125" style="217" customWidth="1"/>
    <col min="10756" max="11008" width="9.140625" style="217"/>
    <col min="11009" max="11009" width="44.5703125" style="217" customWidth="1"/>
    <col min="11010" max="11010" width="29.140625" style="217" customWidth="1"/>
    <col min="11011" max="11011" width="31.42578125" style="217" customWidth="1"/>
    <col min="11012" max="11264" width="9.140625" style="217"/>
    <col min="11265" max="11265" width="44.5703125" style="217" customWidth="1"/>
    <col min="11266" max="11266" width="29.140625" style="217" customWidth="1"/>
    <col min="11267" max="11267" width="31.42578125" style="217" customWidth="1"/>
    <col min="11268" max="11520" width="9.140625" style="217"/>
    <col min="11521" max="11521" width="44.5703125" style="217" customWidth="1"/>
    <col min="11522" max="11522" width="29.140625" style="217" customWidth="1"/>
    <col min="11523" max="11523" width="31.42578125" style="217" customWidth="1"/>
    <col min="11524" max="11776" width="9.140625" style="217"/>
    <col min="11777" max="11777" width="44.5703125" style="217" customWidth="1"/>
    <col min="11778" max="11778" width="29.140625" style="217" customWidth="1"/>
    <col min="11779" max="11779" width="31.42578125" style="217" customWidth="1"/>
    <col min="11780" max="12032" width="9.140625" style="217"/>
    <col min="12033" max="12033" width="44.5703125" style="217" customWidth="1"/>
    <col min="12034" max="12034" width="29.140625" style="217" customWidth="1"/>
    <col min="12035" max="12035" width="31.42578125" style="217" customWidth="1"/>
    <col min="12036" max="12288" width="9.140625" style="217"/>
    <col min="12289" max="12289" width="44.5703125" style="217" customWidth="1"/>
    <col min="12290" max="12290" width="29.140625" style="217" customWidth="1"/>
    <col min="12291" max="12291" width="31.42578125" style="217" customWidth="1"/>
    <col min="12292" max="12544" width="9.140625" style="217"/>
    <col min="12545" max="12545" width="44.5703125" style="217" customWidth="1"/>
    <col min="12546" max="12546" width="29.140625" style="217" customWidth="1"/>
    <col min="12547" max="12547" width="31.42578125" style="217" customWidth="1"/>
    <col min="12548" max="12800" width="9.140625" style="217"/>
    <col min="12801" max="12801" width="44.5703125" style="217" customWidth="1"/>
    <col min="12802" max="12802" width="29.140625" style="217" customWidth="1"/>
    <col min="12803" max="12803" width="31.42578125" style="217" customWidth="1"/>
    <col min="12804" max="13056" width="9.140625" style="217"/>
    <col min="13057" max="13057" width="44.5703125" style="217" customWidth="1"/>
    <col min="13058" max="13058" width="29.140625" style="217" customWidth="1"/>
    <col min="13059" max="13059" width="31.42578125" style="217" customWidth="1"/>
    <col min="13060" max="13312" width="9.140625" style="217"/>
    <col min="13313" max="13313" width="44.5703125" style="217" customWidth="1"/>
    <col min="13314" max="13314" width="29.140625" style="217" customWidth="1"/>
    <col min="13315" max="13315" width="31.42578125" style="217" customWidth="1"/>
    <col min="13316" max="13568" width="9.140625" style="217"/>
    <col min="13569" max="13569" width="44.5703125" style="217" customWidth="1"/>
    <col min="13570" max="13570" width="29.140625" style="217" customWidth="1"/>
    <col min="13571" max="13571" width="31.42578125" style="217" customWidth="1"/>
    <col min="13572" max="13824" width="9.140625" style="217"/>
    <col min="13825" max="13825" width="44.5703125" style="217" customWidth="1"/>
    <col min="13826" max="13826" width="29.140625" style="217" customWidth="1"/>
    <col min="13827" max="13827" width="31.42578125" style="217" customWidth="1"/>
    <col min="13828" max="14080" width="9.140625" style="217"/>
    <col min="14081" max="14081" width="44.5703125" style="217" customWidth="1"/>
    <col min="14082" max="14082" width="29.140625" style="217" customWidth="1"/>
    <col min="14083" max="14083" width="31.42578125" style="217" customWidth="1"/>
    <col min="14084" max="14336" width="9.140625" style="217"/>
    <col min="14337" max="14337" width="44.5703125" style="217" customWidth="1"/>
    <col min="14338" max="14338" width="29.140625" style="217" customWidth="1"/>
    <col min="14339" max="14339" width="31.42578125" style="217" customWidth="1"/>
    <col min="14340" max="14592" width="9.140625" style="217"/>
    <col min="14593" max="14593" width="44.5703125" style="217" customWidth="1"/>
    <col min="14594" max="14594" width="29.140625" style="217" customWidth="1"/>
    <col min="14595" max="14595" width="31.42578125" style="217" customWidth="1"/>
    <col min="14596" max="14848" width="9.140625" style="217"/>
    <col min="14849" max="14849" width="44.5703125" style="217" customWidth="1"/>
    <col min="14850" max="14850" width="29.140625" style="217" customWidth="1"/>
    <col min="14851" max="14851" width="31.42578125" style="217" customWidth="1"/>
    <col min="14852" max="15104" width="9.140625" style="217"/>
    <col min="15105" max="15105" width="44.5703125" style="217" customWidth="1"/>
    <col min="15106" max="15106" width="29.140625" style="217" customWidth="1"/>
    <col min="15107" max="15107" width="31.42578125" style="217" customWidth="1"/>
    <col min="15108" max="15360" width="9.140625" style="217"/>
    <col min="15361" max="15361" width="44.5703125" style="217" customWidth="1"/>
    <col min="15362" max="15362" width="29.140625" style="217" customWidth="1"/>
    <col min="15363" max="15363" width="31.42578125" style="217" customWidth="1"/>
    <col min="15364" max="15616" width="9.140625" style="217"/>
    <col min="15617" max="15617" width="44.5703125" style="217" customWidth="1"/>
    <col min="15618" max="15618" width="29.140625" style="217" customWidth="1"/>
    <col min="15619" max="15619" width="31.42578125" style="217" customWidth="1"/>
    <col min="15620" max="15872" width="9.140625" style="217"/>
    <col min="15873" max="15873" width="44.5703125" style="217" customWidth="1"/>
    <col min="15874" max="15874" width="29.140625" style="217" customWidth="1"/>
    <col min="15875" max="15875" width="31.42578125" style="217" customWidth="1"/>
    <col min="15876" max="16128" width="9.140625" style="217"/>
    <col min="16129" max="16129" width="44.5703125" style="217" customWidth="1"/>
    <col min="16130" max="16130" width="29.140625" style="217" customWidth="1"/>
    <col min="16131" max="16131" width="31.42578125" style="217" customWidth="1"/>
    <col min="16132" max="16384" width="9.140625" style="217"/>
  </cols>
  <sheetData>
    <row r="1" spans="1:3" s="216" customFormat="1" ht="15" x14ac:dyDescent="0.25">
      <c r="B1" s="91"/>
      <c r="C1" s="91" t="s">
        <v>519</v>
      </c>
    </row>
    <row r="2" spans="1:3" s="216" customFormat="1" ht="15" x14ac:dyDescent="0.25">
      <c r="B2" s="91"/>
      <c r="C2" s="91" t="s">
        <v>613</v>
      </c>
    </row>
    <row r="3" spans="1:3" s="216" customFormat="1" ht="15" x14ac:dyDescent="0.25">
      <c r="B3" s="91"/>
      <c r="C3" s="91" t="s">
        <v>10</v>
      </c>
    </row>
    <row r="4" spans="1:3" s="216" customFormat="1" ht="15" x14ac:dyDescent="0.25">
      <c r="B4" s="91"/>
      <c r="C4" s="91" t="s">
        <v>3</v>
      </c>
    </row>
    <row r="5" spans="1:3" s="216" customFormat="1" ht="15" x14ac:dyDescent="0.25">
      <c r="B5" s="91"/>
      <c r="C5" s="91" t="s">
        <v>4</v>
      </c>
    </row>
    <row r="6" spans="1:3" s="216" customFormat="1" ht="15" x14ac:dyDescent="0.25">
      <c r="B6" s="91"/>
      <c r="C6" s="91" t="s">
        <v>620</v>
      </c>
    </row>
    <row r="7" spans="1:3" s="216" customFormat="1" ht="14.25" x14ac:dyDescent="0.2"/>
    <row r="8" spans="1:3" s="219" customFormat="1" ht="16.5" customHeight="1" x14ac:dyDescent="0.2">
      <c r="A8" s="217"/>
      <c r="B8" s="218"/>
      <c r="C8" s="218"/>
    </row>
    <row r="9" spans="1:3" s="220" customFormat="1" ht="15.75" x14ac:dyDescent="0.2">
      <c r="A9" s="568" t="s">
        <v>430</v>
      </c>
      <c r="B9" s="568"/>
      <c r="C9" s="568"/>
    </row>
    <row r="10" spans="1:3" s="220" customFormat="1" ht="15.75" x14ac:dyDescent="0.25">
      <c r="A10" s="569" t="s">
        <v>431</v>
      </c>
      <c r="B10" s="569"/>
      <c r="C10" s="569"/>
    </row>
    <row r="11" spans="1:3" s="220" customFormat="1" ht="15.75" x14ac:dyDescent="0.25">
      <c r="A11" s="569" t="s">
        <v>506</v>
      </c>
      <c r="B11" s="569"/>
      <c r="C11" s="569"/>
    </row>
    <row r="12" spans="1:3" s="189" customFormat="1" ht="15.75" x14ac:dyDescent="0.25">
      <c r="B12" s="223"/>
      <c r="C12" s="223"/>
    </row>
    <row r="13" spans="1:3" s="189" customFormat="1" ht="15.75" x14ac:dyDescent="0.25">
      <c r="A13" s="570" t="s">
        <v>0</v>
      </c>
      <c r="B13" s="571" t="s">
        <v>428</v>
      </c>
      <c r="C13" s="352" t="s">
        <v>429</v>
      </c>
    </row>
    <row r="14" spans="1:3" s="189" customFormat="1" ht="15.75" x14ac:dyDescent="0.25">
      <c r="A14" s="570"/>
      <c r="B14" s="571"/>
      <c r="C14" s="352" t="s">
        <v>304</v>
      </c>
    </row>
    <row r="15" spans="1:3" s="221" customFormat="1" ht="31.5" x14ac:dyDescent="0.2">
      <c r="A15" s="176" t="s">
        <v>507</v>
      </c>
      <c r="B15" s="181"/>
      <c r="C15" s="387">
        <v>0</v>
      </c>
    </row>
    <row r="16" spans="1:3" customFormat="1" ht="47.25" x14ac:dyDescent="0.2">
      <c r="A16" s="176" t="s">
        <v>332</v>
      </c>
      <c r="B16" s="181" t="s">
        <v>524</v>
      </c>
      <c r="C16" s="387">
        <v>1754.96</v>
      </c>
    </row>
    <row r="17" spans="1:3" customFormat="1" ht="126" x14ac:dyDescent="0.2">
      <c r="A17" s="176" t="s">
        <v>504</v>
      </c>
      <c r="B17" s="449" t="s">
        <v>523</v>
      </c>
      <c r="C17" s="387">
        <v>1659.81763</v>
      </c>
    </row>
    <row r="18" spans="1:3" s="221" customFormat="1" ht="15.75" x14ac:dyDescent="0.2">
      <c r="A18" s="231" t="s">
        <v>432</v>
      </c>
      <c r="B18" s="230"/>
      <c r="C18" s="388">
        <f>SUM(C15:C17)</f>
        <v>3414.77763</v>
      </c>
    </row>
    <row r="19" spans="1:3" s="189" customFormat="1" ht="15.75" x14ac:dyDescent="0.25"/>
  </sheetData>
  <mergeCells count="5">
    <mergeCell ref="A9:C9"/>
    <mergeCell ref="A10:C10"/>
    <mergeCell ref="A11:C11"/>
    <mergeCell ref="A13:A14"/>
    <mergeCell ref="B13:B14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прил-1</vt:lpstr>
      <vt:lpstr>прил -2</vt:lpstr>
      <vt:lpstr>прил -3</vt:lpstr>
      <vt:lpstr>прил -4</vt:lpstr>
      <vt:lpstr>прил -5</vt:lpstr>
      <vt:lpstr>прил -6</vt:lpstr>
      <vt:lpstr>прил -7</vt:lpstr>
      <vt:lpstr>прил -8</vt:lpstr>
      <vt:lpstr>прил -9</vt:lpstr>
      <vt:lpstr>прил -10</vt:lpstr>
      <vt:lpstr>прил -11</vt:lpstr>
      <vt:lpstr>'прил -3'!Область_печати</vt:lpstr>
      <vt:lpstr>'прил -5'!Область_печати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Kozlova.NV</cp:lastModifiedBy>
  <cp:lastPrinted>2021-12-29T08:58:57Z</cp:lastPrinted>
  <dcterms:created xsi:type="dcterms:W3CDTF">1996-10-08T23:32:33Z</dcterms:created>
  <dcterms:modified xsi:type="dcterms:W3CDTF">2022-01-12T06:57:40Z</dcterms:modified>
</cp:coreProperties>
</file>